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010" activeTab="3"/>
  </bookViews>
  <sheets>
    <sheet name="BFP" sheetId="1" r:id="rId1"/>
    <sheet name="Budget des Opérations et Objets" sheetId="2" r:id="rId2"/>
    <sheet name="Budget Lot de Travaux" sheetId="3" r:id="rId3"/>
    <sheet name="Compte de Résultat Tertel" sheetId="4" r:id="rId4"/>
  </sheets>
  <calcPr calcId="125725"/>
</workbook>
</file>

<file path=xl/calcChain.xml><?xml version="1.0" encoding="utf-8"?>
<calcChain xmlns="http://schemas.openxmlformats.org/spreadsheetml/2006/main">
  <c r="B32" i="4"/>
  <c r="B33" s="1"/>
  <c r="B31"/>
  <c r="K8"/>
  <c r="J8"/>
  <c r="I8"/>
  <c r="H8"/>
  <c r="G8"/>
  <c r="F8"/>
  <c r="F9" s="1"/>
  <c r="E8"/>
  <c r="D8"/>
  <c r="B6"/>
  <c r="E6" i="3"/>
  <c r="H14" i="2"/>
  <c r="H13"/>
  <c r="H11"/>
  <c r="H7"/>
  <c r="F21"/>
  <c r="H21"/>
  <c r="I21" s="1"/>
  <c r="F22"/>
  <c r="I22" s="1"/>
  <c r="H22"/>
  <c r="F23"/>
  <c r="I23" s="1"/>
  <c r="H23"/>
  <c r="F24"/>
  <c r="I24" s="1"/>
  <c r="H24"/>
  <c r="F25"/>
  <c r="H25"/>
  <c r="F26"/>
  <c r="H26"/>
  <c r="I26"/>
  <c r="F27"/>
  <c r="I27" s="1"/>
  <c r="H27"/>
  <c r="F20"/>
  <c r="H20"/>
  <c r="H9"/>
  <c r="H10"/>
  <c r="H6"/>
  <c r="C17" i="1"/>
  <c r="G5"/>
  <c r="C9"/>
  <c r="H5"/>
  <c r="J5"/>
  <c r="G6"/>
  <c r="H6"/>
  <c r="J6"/>
  <c r="G7"/>
  <c r="H7"/>
  <c r="J7"/>
  <c r="G8"/>
  <c r="H8"/>
  <c r="J8"/>
  <c r="J9"/>
  <c r="C21"/>
  <c r="H34" i="4" l="1"/>
  <c r="I34"/>
  <c r="K34"/>
  <c r="J34"/>
  <c r="G10"/>
  <c r="G14" s="1"/>
  <c r="F10"/>
  <c r="F14" s="1"/>
  <c r="G9"/>
  <c r="K9"/>
  <c r="K10" s="1"/>
  <c r="K14" s="1"/>
  <c r="J9"/>
  <c r="J10" s="1"/>
  <c r="J14" s="1"/>
  <c r="E9"/>
  <c r="E10" s="1"/>
  <c r="E14" s="1"/>
  <c r="I9"/>
  <c r="I10" s="1"/>
  <c r="I14" s="1"/>
  <c r="D9"/>
  <c r="D10" s="1"/>
  <c r="D14" s="1"/>
  <c r="H9"/>
  <c r="H10" s="1"/>
  <c r="H14" s="1"/>
  <c r="I25" i="2"/>
  <c r="I20"/>
  <c r="E17" i="4" l="1"/>
  <c r="G17"/>
  <c r="F17"/>
  <c r="E18"/>
  <c r="H12" i="2"/>
  <c r="F19" i="4" l="1"/>
  <c r="F20" s="1"/>
  <c r="G21" s="1"/>
  <c r="G19"/>
  <c r="G22" l="1"/>
  <c r="K23" l="1"/>
  <c r="K24" s="1"/>
  <c r="H23"/>
  <c r="H24" s="1"/>
  <c r="J23"/>
  <c r="J24" s="1"/>
  <c r="I23"/>
  <c r="I24" s="1"/>
  <c r="J35" l="1"/>
  <c r="J28"/>
  <c r="J27" s="1"/>
  <c r="J26"/>
  <c r="K28"/>
  <c r="K35"/>
  <c r="K26"/>
  <c r="H35"/>
  <c r="H28"/>
  <c r="H26"/>
  <c r="I35"/>
  <c r="I28"/>
  <c r="I27" s="1"/>
  <c r="I26"/>
  <c r="H27" l="1"/>
  <c r="K27"/>
</calcChain>
</file>

<file path=xl/sharedStrings.xml><?xml version="1.0" encoding="utf-8"?>
<sst xmlns="http://schemas.openxmlformats.org/spreadsheetml/2006/main" count="147" uniqueCount="132">
  <si>
    <t xml:space="preserve">ING DI </t>
  </si>
  <si>
    <t>TECH DI</t>
  </si>
  <si>
    <t xml:space="preserve">ING DE </t>
  </si>
  <si>
    <t>TEC DE</t>
  </si>
  <si>
    <t>Nb théorique jours travaillés</t>
  </si>
  <si>
    <t>Coefficient de présence</t>
  </si>
  <si>
    <t>Coefficient de facturabilité</t>
  </si>
  <si>
    <t>Charges patronales k1</t>
  </si>
  <si>
    <t>Charges indirects k2/k3</t>
  </si>
  <si>
    <t>Taux horaires TH</t>
  </si>
  <si>
    <t>Kc</t>
  </si>
  <si>
    <t>SBMA</t>
  </si>
  <si>
    <t>Kh</t>
  </si>
  <si>
    <t>Nombres d'heures NH</t>
  </si>
  <si>
    <t>TH x NH</t>
  </si>
  <si>
    <t>MOD</t>
  </si>
  <si>
    <t>APPRO</t>
  </si>
  <si>
    <t>Sous Traitance</t>
  </si>
  <si>
    <t>Achats</t>
  </si>
  <si>
    <t>FD</t>
  </si>
  <si>
    <t>AMORT</t>
  </si>
  <si>
    <t>FF</t>
  </si>
  <si>
    <t xml:space="preserve">BFP </t>
  </si>
  <si>
    <t>Objets</t>
  </si>
  <si>
    <t>Opérateurs responsables</t>
  </si>
  <si>
    <t xml:space="preserve">Nombre d’heures de travail </t>
  </si>
  <si>
    <t>Coût (en euros)</t>
  </si>
  <si>
    <t>Ing DI</t>
  </si>
  <si>
    <t>Tech DI</t>
  </si>
  <si>
    <t>Ing DE</t>
  </si>
  <si>
    <t>Tech DE</t>
  </si>
  <si>
    <t>Combiné</t>
  </si>
  <si>
    <t>DA et Sous-traitant N°2</t>
  </si>
  <si>
    <t>Alimentation</t>
  </si>
  <si>
    <t>DA et Sous-traitant N°3</t>
  </si>
  <si>
    <t>Analyseur-Synthétiseur</t>
  </si>
  <si>
    <t>TERTEL (DE)</t>
  </si>
  <si>
    <t>Antenne</t>
  </si>
  <si>
    <t>Amplificateur de puissance</t>
  </si>
  <si>
    <t>DA et Sous-traitant N°4</t>
  </si>
  <si>
    <t>Emetteur-Récepteur</t>
  </si>
  <si>
    <t>Codeur-Décodeur</t>
  </si>
  <si>
    <t>Modulateur-Démodulateur</t>
  </si>
  <si>
    <t>Logiciel LOGIC</t>
  </si>
  <si>
    <t>TERTEL (DI) avec DA et Sous-traitant N°1</t>
  </si>
  <si>
    <t>Voir détail des heures au tableau N°2</t>
  </si>
  <si>
    <t>Dossier des spécifications</t>
  </si>
  <si>
    <t>TERTEL (DI et DE)</t>
  </si>
  <si>
    <t>Rapport sur les tests d'ensemble</t>
  </si>
  <si>
    <t>Opérations</t>
  </si>
  <si>
    <t>Nbre heures ING DI</t>
  </si>
  <si>
    <t>Nbre heures TECH DI</t>
  </si>
  <si>
    <t>Coût sous-traitant N°1</t>
  </si>
  <si>
    <t>Coût de réduction en k€/jour</t>
  </si>
  <si>
    <t>Réaliser les spécifications et la conception générale du logiciel</t>
  </si>
  <si>
    <t>Tester le fonctionnement de l'ensemble du logiciel</t>
  </si>
  <si>
    <t>Coder, tester et intégrer le module N°1</t>
  </si>
  <si>
    <t>Coder, tester et intégrer le module N°2</t>
  </si>
  <si>
    <t>Coder, tester et intégrer le module N°3</t>
  </si>
  <si>
    <t>Coder, tester et intégrer le module N°4</t>
  </si>
  <si>
    <t>Coder, tester et intégrer le module N°5</t>
  </si>
  <si>
    <t>Rédiger la documentation technique et le mode d'emploi et les faire imprimer</t>
  </si>
  <si>
    <t>Coefficients</t>
  </si>
  <si>
    <t>Unité d'œuvre</t>
  </si>
  <si>
    <t>Total</t>
  </si>
  <si>
    <t>SBM</t>
  </si>
  <si>
    <t>UO</t>
  </si>
  <si>
    <t>Taux Horaires</t>
  </si>
  <si>
    <t>Coût ING DI</t>
  </si>
  <si>
    <t>Coût TECH DI</t>
  </si>
  <si>
    <t>Coût Total Opération</t>
  </si>
  <si>
    <t>voir tableau 1</t>
  </si>
  <si>
    <t>Calcul du BFP : 
Dans un premier temps, il nous faut calculer les taux horaires des quatre catégories profesionnelles.
On peut ensuite calculer le coût de la main d'œuvre du projet : 522 400 €
Le BFP se calcule selon BFP = MOD + APPRO + FD + AMORT + FF
APPRO : montants des achats et de la sous-traitance 
FD : montant pour les frais du déplacmeent
AMORT : montant des amortissements 
FF : montant des frais financiers</t>
  </si>
  <si>
    <t>Lot de travail</t>
  </si>
  <si>
    <t>N°</t>
  </si>
  <si>
    <t>Dossiers</t>
  </si>
  <si>
    <t>Electronique</t>
  </si>
  <si>
    <t>Informatique</t>
  </si>
  <si>
    <t>Sous-Traitance</t>
  </si>
  <si>
    <t>Responsable</t>
  </si>
  <si>
    <t>Direction des projets</t>
  </si>
  <si>
    <t>DE</t>
  </si>
  <si>
    <t>DI</t>
  </si>
  <si>
    <t>DA</t>
  </si>
  <si>
    <t>Budget</t>
  </si>
  <si>
    <t>²</t>
  </si>
  <si>
    <t>Lot</t>
  </si>
  <si>
    <t>4 et 3</t>
  </si>
  <si>
    <t>Effectifs</t>
  </si>
  <si>
    <t>Salaire moyen brut mensuel = SBM</t>
  </si>
  <si>
    <t>Masse salariale brute annuelle = MSB</t>
  </si>
  <si>
    <t>Répartition en cascade</t>
  </si>
  <si>
    <t>Répartition de la DG sur DA, DP et DE</t>
  </si>
  <si>
    <t>Total DA</t>
  </si>
  <si>
    <t>Total DP</t>
  </si>
  <si>
    <t>Total DE</t>
  </si>
  <si>
    <t>Montant total annuel</t>
  </si>
  <si>
    <t>Direction Générale DG</t>
  </si>
  <si>
    <t>Direction des Achats DA</t>
  </si>
  <si>
    <t>Direction des Projets DP</t>
  </si>
  <si>
    <t>Direction des Etudes DE</t>
  </si>
  <si>
    <t>SP Informatique</t>
  </si>
  <si>
    <t>SP Electronique</t>
  </si>
  <si>
    <t>TECH DE</t>
  </si>
  <si>
    <t>ING DI</t>
  </si>
  <si>
    <t>Coefficient k2</t>
  </si>
  <si>
    <t>Coefficient k3</t>
  </si>
  <si>
    <t>Coefficient multiplicateur de MSB</t>
  </si>
  <si>
    <t>Répartition de la DA sur DP et DE</t>
  </si>
  <si>
    <t>Répartition de la DP sur DE</t>
  </si>
  <si>
    <t>Répartition DE sur SP</t>
  </si>
  <si>
    <t>Coefficient ou clef</t>
  </si>
  <si>
    <t>ACHATS GENERAUX</t>
  </si>
  <si>
    <t>FRAIS DE PERSONNEL</t>
  </si>
  <si>
    <t>Charges sociales (50% de MSB)</t>
  </si>
  <si>
    <t>TOTAL FRAIS DE PERSONNEL</t>
  </si>
  <si>
    <t>IMPOTS ET TAXES</t>
  </si>
  <si>
    <t>TRANSPORTS ET DEPLACEMENTS</t>
  </si>
  <si>
    <t>AMORTISSEMENTS</t>
  </si>
  <si>
    <t>TOTAL DES CHARGES</t>
  </si>
  <si>
    <t>Prorata effectif</t>
  </si>
  <si>
    <t>Total sur DE</t>
  </si>
  <si>
    <t>Prorata MSB</t>
  </si>
  <si>
    <t>TOTAL DES CHARGES DES SP (après répartition)</t>
  </si>
  <si>
    <t>Unité d'œuvre = UO</t>
  </si>
  <si>
    <t>Heure facturable</t>
  </si>
  <si>
    <t>Nombre d'heures par jour</t>
  </si>
  <si>
    <t>Heures de présence annuelles par personne</t>
  </si>
  <si>
    <t>Heures productives</t>
  </si>
  <si>
    <t>Heures facturables</t>
  </si>
  <si>
    <t>Nombre total d'heures facturables</t>
  </si>
  <si>
    <t>Coût complet de l'UO (heure facturable) par SP</t>
  </si>
</sst>
</file>

<file path=xl/styles.xml><?xml version="1.0" encoding="utf-8"?>
<styleSheet xmlns="http://schemas.openxmlformats.org/spreadsheetml/2006/main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\ &quot;€&quot;"/>
    <numFmt numFmtId="166" formatCode="#,##0\ &quot;€&quot;"/>
    <numFmt numFmtId="167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7">
    <xf numFmtId="0" fontId="0" fillId="0" borderId="0" xfId="0"/>
    <xf numFmtId="44" fontId="2" fillId="2" borderId="1" xfId="1" applyFont="1" applyFill="1" applyBorder="1"/>
    <xf numFmtId="44" fontId="6" fillId="2" borderId="1" xfId="1" applyFont="1" applyFill="1" applyBorder="1"/>
    <xf numFmtId="0" fontId="0" fillId="0" borderId="0" xfId="0" applyFont="1"/>
    <xf numFmtId="44" fontId="0" fillId="0" borderId="1" xfId="0" applyNumberFormat="1" applyFont="1" applyBorder="1"/>
    <xf numFmtId="0" fontId="0" fillId="0" borderId="0" xfId="0" applyFont="1" applyBorder="1"/>
    <xf numFmtId="0" fontId="7" fillId="0" borderId="1" xfId="0" applyFont="1" applyBorder="1" applyAlignment="1">
      <alignment horizontal="center" vertical="top" wrapText="1"/>
    </xf>
    <xf numFmtId="164" fontId="8" fillId="2" borderId="9" xfId="1" applyNumberFormat="1" applyFont="1" applyFill="1" applyBorder="1" applyAlignment="1">
      <alignment horizontal="center" vertical="top" wrapText="1" readingOrder="1"/>
    </xf>
    <xf numFmtId="44" fontId="8" fillId="2" borderId="9" xfId="1" applyFont="1" applyFill="1" applyBorder="1" applyAlignment="1">
      <alignment horizontal="center" vertical="top" wrapText="1" readingOrder="1"/>
    </xf>
    <xf numFmtId="44" fontId="8" fillId="2" borderId="12" xfId="1" applyFont="1" applyFill="1" applyBorder="1" applyAlignment="1">
      <alignment horizontal="center" vertical="top" wrapText="1" readingOrder="1"/>
    </xf>
    <xf numFmtId="44" fontId="1" fillId="2" borderId="1" xfId="0" applyNumberFormat="1" applyFont="1" applyFill="1" applyBorder="1"/>
    <xf numFmtId="44" fontId="8" fillId="2" borderId="9" xfId="0" applyNumberFormat="1" applyFont="1" applyFill="1" applyBorder="1" applyAlignment="1">
      <alignment horizontal="center" vertical="top" wrapText="1" readingOrder="1"/>
    </xf>
    <xf numFmtId="164" fontId="0" fillId="0" borderId="0" xfId="0" applyNumberFormat="1" applyFont="1"/>
    <xf numFmtId="44" fontId="0" fillId="0" borderId="0" xfId="0" applyNumberFormat="1" applyFont="1"/>
    <xf numFmtId="44" fontId="0" fillId="0" borderId="0" xfId="0" applyNumberFormat="1"/>
    <xf numFmtId="0" fontId="0" fillId="0" borderId="1" xfId="0" applyBorder="1" applyAlignment="1">
      <alignment horizontal="center"/>
    </xf>
    <xf numFmtId="0" fontId="0" fillId="9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44" fontId="0" fillId="6" borderId="1" xfId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left" vertical="top" wrapText="1" readingOrder="1"/>
    </xf>
    <xf numFmtId="0" fontId="7" fillId="4" borderId="10" xfId="0" applyFont="1" applyFill="1" applyBorder="1" applyAlignment="1">
      <alignment horizontal="left" vertical="top" wrapText="1" readingOrder="1"/>
    </xf>
    <xf numFmtId="0" fontId="7" fillId="7" borderId="1" xfId="0" applyFont="1" applyFill="1" applyBorder="1" applyAlignment="1">
      <alignment horizontal="center" vertical="top" wrapText="1" readingOrder="1"/>
    </xf>
    <xf numFmtId="0" fontId="7" fillId="4" borderId="1" xfId="0" applyFont="1" applyFill="1" applyBorder="1" applyAlignment="1">
      <alignment horizontal="left" vertical="top" wrapText="1" readingOrder="1"/>
    </xf>
    <xf numFmtId="6" fontId="7" fillId="7" borderId="1" xfId="0" applyNumberFormat="1" applyFont="1" applyFill="1" applyBorder="1" applyAlignment="1">
      <alignment horizontal="center" vertical="top" wrapText="1" readingOrder="1"/>
    </xf>
    <xf numFmtId="44" fontId="0" fillId="7" borderId="1" xfId="0" applyNumberFormat="1" applyFont="1" applyFill="1" applyBorder="1"/>
    <xf numFmtId="44" fontId="1" fillId="6" borderId="1" xfId="1" applyFont="1" applyFill="1" applyBorder="1"/>
    <xf numFmtId="0" fontId="9" fillId="8" borderId="1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5" xfId="0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 wrapText="1" readingOrder="1"/>
    </xf>
    <xf numFmtId="0" fontId="7" fillId="3" borderId="7" xfId="0" applyFont="1" applyFill="1" applyBorder="1" applyAlignment="1">
      <alignment horizontal="center" vertical="center" wrapText="1" readingOrder="1"/>
    </xf>
    <xf numFmtId="0" fontId="7" fillId="0" borderId="9" xfId="0" applyFont="1" applyBorder="1" applyAlignment="1">
      <alignment vertical="center" wrapText="1"/>
    </xf>
    <xf numFmtId="0" fontId="0" fillId="11" borderId="1" xfId="0" applyFill="1" applyBorder="1" applyAlignment="1">
      <alignment horizontal="center"/>
    </xf>
    <xf numFmtId="44" fontId="5" fillId="11" borderId="1" xfId="1" applyFont="1" applyFill="1" applyBorder="1" applyAlignment="1">
      <alignment horizontal="center"/>
    </xf>
    <xf numFmtId="44" fontId="0" fillId="11" borderId="1" xfId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top" wrapText="1" readingOrder="1"/>
    </xf>
    <xf numFmtId="0" fontId="7" fillId="11" borderId="11" xfId="0" applyFont="1" applyFill="1" applyBorder="1" applyAlignment="1">
      <alignment horizontal="center" vertical="top" wrapText="1" readingOrder="1"/>
    </xf>
    <xf numFmtId="0" fontId="7" fillId="12" borderId="1" xfId="0" applyFont="1" applyFill="1" applyBorder="1" applyAlignment="1">
      <alignment vertical="top" wrapText="1"/>
    </xf>
    <xf numFmtId="0" fontId="7" fillId="12" borderId="1" xfId="0" applyFont="1" applyFill="1" applyBorder="1" applyAlignment="1">
      <alignment horizontal="center" vertical="top" wrapText="1"/>
    </xf>
    <xf numFmtId="0" fontId="7" fillId="7" borderId="11" xfId="0" applyFont="1" applyFill="1" applyBorder="1" applyAlignment="1">
      <alignment horizontal="center" vertical="top" wrapText="1" readingOrder="1"/>
    </xf>
    <xf numFmtId="0" fontId="0" fillId="10" borderId="1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 vertical="center" wrapText="1" readingOrder="1"/>
    </xf>
    <xf numFmtId="0" fontId="9" fillId="8" borderId="2" xfId="0" applyFont="1" applyFill="1" applyBorder="1" applyAlignment="1">
      <alignment horizontal="center" vertical="center" wrapText="1" readingOrder="1"/>
    </xf>
    <xf numFmtId="0" fontId="0" fillId="0" borderId="1" xfId="0" applyNumberForma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12" borderId="0" xfId="0" applyFill="1" applyAlignment="1">
      <alignment vertical="center"/>
    </xf>
    <xf numFmtId="0" fontId="0" fillId="12" borderId="0" xfId="0" applyFill="1" applyAlignment="1">
      <alignment horizontal="center" vertical="center" wrapText="1"/>
    </xf>
    <xf numFmtId="0" fontId="0" fillId="12" borderId="0" xfId="0" applyFill="1" applyAlignment="1">
      <alignment horizontal="center" vertical="center"/>
    </xf>
    <xf numFmtId="0" fontId="0" fillId="12" borderId="0" xfId="0" applyFill="1"/>
    <xf numFmtId="0" fontId="0" fillId="5" borderId="18" xfId="0" applyFill="1" applyBorder="1" applyAlignment="1">
      <alignment vertical="center"/>
    </xf>
    <xf numFmtId="165" fontId="0" fillId="13" borderId="19" xfId="0" applyNumberFormat="1" applyFill="1" applyBorder="1" applyAlignment="1">
      <alignment horizontal="center" vertical="center" wrapText="1"/>
    </xf>
    <xf numFmtId="0" fontId="0" fillId="13" borderId="16" xfId="0" applyFill="1" applyBorder="1" applyAlignment="1">
      <alignment horizontal="center" vertical="center" wrapText="1"/>
    </xf>
    <xf numFmtId="0" fontId="0" fillId="5" borderId="13" xfId="0" applyFill="1" applyBorder="1" applyAlignment="1">
      <alignment vertical="center"/>
    </xf>
    <xf numFmtId="165" fontId="0" fillId="13" borderId="8" xfId="0" applyNumberForma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13" borderId="8" xfId="0" applyNumberFormat="1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 wrapText="1"/>
    </xf>
    <xf numFmtId="166" fontId="0" fillId="13" borderId="1" xfId="0" applyNumberFormat="1" applyFill="1" applyBorder="1" applyAlignment="1">
      <alignment horizontal="center" vertical="center" wrapText="1"/>
    </xf>
    <xf numFmtId="166" fontId="0" fillId="13" borderId="9" xfId="0" applyNumberFormat="1" applyFill="1" applyBorder="1" applyAlignment="1">
      <alignment horizontal="center" vertical="center" wrapText="1"/>
    </xf>
    <xf numFmtId="10" fontId="0" fillId="13" borderId="1" xfId="0" applyNumberFormat="1" applyFill="1" applyBorder="1" applyAlignment="1">
      <alignment horizontal="center" vertical="center" wrapText="1"/>
    </xf>
    <xf numFmtId="0" fontId="0" fillId="5" borderId="21" xfId="0" applyFill="1" applyBorder="1" applyAlignment="1">
      <alignment vertical="center"/>
    </xf>
    <xf numFmtId="165" fontId="0" fillId="13" borderId="10" xfId="0" applyNumberFormat="1" applyFill="1" applyBorder="1" applyAlignment="1">
      <alignment horizontal="center" vertical="center" wrapText="1"/>
    </xf>
    <xf numFmtId="0" fontId="0" fillId="13" borderId="11" xfId="0" applyFill="1" applyBorder="1" applyAlignment="1">
      <alignment horizontal="center" vertical="center" wrapText="1"/>
    </xf>
    <xf numFmtId="166" fontId="0" fillId="13" borderId="11" xfId="0" applyNumberFormat="1" applyFill="1" applyBorder="1" applyAlignment="1">
      <alignment horizontal="center" vertical="center" wrapText="1"/>
    </xf>
    <xf numFmtId="0" fontId="0" fillId="12" borderId="0" xfId="0" applyFill="1" applyBorder="1" applyAlignment="1">
      <alignment vertical="center"/>
    </xf>
    <xf numFmtId="165" fontId="0" fillId="12" borderId="22" xfId="0" applyNumberFormat="1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  <xf numFmtId="0" fontId="0" fillId="12" borderId="23" xfId="0" applyFill="1" applyBorder="1" applyAlignment="1">
      <alignment horizontal="center" vertical="center" wrapText="1"/>
    </xf>
    <xf numFmtId="165" fontId="0" fillId="13" borderId="5" xfId="0" applyNumberForma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166" fontId="1" fillId="13" borderId="1" xfId="0" applyNumberFormat="1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0" fillId="13" borderId="10" xfId="0" applyFill="1" applyBorder="1" applyAlignment="1">
      <alignment horizontal="center" vertical="center" wrapText="1"/>
    </xf>
    <xf numFmtId="166" fontId="1" fillId="13" borderId="11" xfId="0" applyNumberFormat="1" applyFont="1" applyFill="1" applyBorder="1" applyAlignment="1">
      <alignment horizontal="center" vertical="center" wrapText="1"/>
    </xf>
    <xf numFmtId="166" fontId="1" fillId="13" borderId="12" xfId="0" applyNumberFormat="1" applyFont="1" applyFill="1" applyBorder="1" applyAlignment="1">
      <alignment horizontal="center" vertical="center" wrapText="1"/>
    </xf>
    <xf numFmtId="0" fontId="0" fillId="12" borderId="22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167" fontId="0" fillId="13" borderId="6" xfId="0" applyNumberFormat="1" applyFill="1" applyBorder="1" applyAlignment="1">
      <alignment horizontal="center" vertical="center" wrapText="1"/>
    </xf>
    <xf numFmtId="167" fontId="0" fillId="13" borderId="7" xfId="0" applyNumberFormat="1" applyFill="1" applyBorder="1" applyAlignment="1">
      <alignment horizontal="center" vertical="center" wrapText="1"/>
    </xf>
    <xf numFmtId="167" fontId="0" fillId="13" borderId="1" xfId="0" applyNumberFormat="1" applyFill="1" applyBorder="1" applyAlignment="1">
      <alignment horizontal="center" vertical="center" wrapText="1"/>
    </xf>
    <xf numFmtId="167" fontId="0" fillId="13" borderId="9" xfId="0" applyNumberFormat="1" applyFill="1" applyBorder="1" applyAlignment="1">
      <alignment horizontal="center" vertical="center" wrapText="1"/>
    </xf>
    <xf numFmtId="9" fontId="0" fillId="13" borderId="1" xfId="0" applyNumberFormat="1" applyFill="1" applyBorder="1" applyAlignment="1">
      <alignment horizontal="center" vertical="center" wrapText="1"/>
    </xf>
    <xf numFmtId="0" fontId="1" fillId="13" borderId="11" xfId="0" applyFont="1" applyFill="1" applyBorder="1" applyAlignment="1">
      <alignment horizontal="center" vertical="center" wrapText="1"/>
    </xf>
    <xf numFmtId="0" fontId="1" fillId="13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14" borderId="5" xfId="0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/>
    </xf>
    <xf numFmtId="0" fontId="9" fillId="14" borderId="12" xfId="0" applyFont="1" applyFill="1" applyBorder="1" applyAlignment="1">
      <alignment horizontal="center" vertical="center" wrapText="1"/>
    </xf>
    <xf numFmtId="166" fontId="0" fillId="13" borderId="16" xfId="0" applyNumberFormat="1" applyFill="1" applyBorder="1" applyAlignment="1">
      <alignment horizontal="right" vertical="center" wrapText="1"/>
    </xf>
    <xf numFmtId="0" fontId="0" fillId="13" borderId="16" xfId="0" applyFill="1" applyBorder="1" applyAlignment="1">
      <alignment horizontal="right" vertical="center" wrapText="1"/>
    </xf>
    <xf numFmtId="0" fontId="0" fillId="13" borderId="16" xfId="0" applyFill="1" applyBorder="1" applyAlignment="1">
      <alignment horizontal="right" vertical="center"/>
    </xf>
    <xf numFmtId="0" fontId="0" fillId="13" borderId="20" xfId="0" applyFill="1" applyBorder="1" applyAlignment="1">
      <alignment horizontal="right" vertical="center"/>
    </xf>
    <xf numFmtId="0" fontId="0" fillId="13" borderId="1" xfId="0" applyFill="1" applyBorder="1" applyAlignment="1">
      <alignment horizontal="right" vertical="center" wrapText="1"/>
    </xf>
    <xf numFmtId="0" fontId="0" fillId="13" borderId="1" xfId="0" applyFill="1" applyBorder="1" applyAlignment="1">
      <alignment horizontal="right" vertical="center"/>
    </xf>
    <xf numFmtId="0" fontId="0" fillId="13" borderId="9" xfId="0" applyFill="1" applyBorder="1" applyAlignment="1">
      <alignment horizontal="right" vertical="center"/>
    </xf>
    <xf numFmtId="0" fontId="0" fillId="13" borderId="9" xfId="0" applyFill="1" applyBorder="1" applyAlignment="1">
      <alignment horizontal="right" vertical="center" wrapText="1"/>
    </xf>
    <xf numFmtId="166" fontId="0" fillId="13" borderId="1" xfId="0" applyNumberFormat="1" applyFill="1" applyBorder="1" applyAlignment="1">
      <alignment horizontal="right" vertical="center" wrapText="1"/>
    </xf>
    <xf numFmtId="166" fontId="0" fillId="13" borderId="9" xfId="0" applyNumberFormat="1" applyFill="1" applyBorder="1" applyAlignment="1">
      <alignment horizontal="right" vertical="center" wrapText="1"/>
    </xf>
    <xf numFmtId="166" fontId="0" fillId="13" borderId="1" xfId="0" applyNumberFormat="1" applyFill="1" applyBorder="1" applyAlignment="1">
      <alignment horizontal="right" vertical="center"/>
    </xf>
    <xf numFmtId="166" fontId="0" fillId="13" borderId="9" xfId="0" applyNumberFormat="1" applyFill="1" applyBorder="1" applyAlignment="1">
      <alignment horizontal="right" vertical="center"/>
    </xf>
    <xf numFmtId="166" fontId="0" fillId="13" borderId="11" xfId="0" applyNumberFormat="1" applyFill="1" applyBorder="1" applyAlignment="1">
      <alignment horizontal="right" vertical="center" wrapText="1"/>
    </xf>
    <xf numFmtId="166" fontId="0" fillId="13" borderId="12" xfId="0" applyNumberFormat="1" applyFill="1" applyBorder="1" applyAlignment="1">
      <alignment horizontal="right" vertical="center" wrapText="1"/>
    </xf>
    <xf numFmtId="0" fontId="1" fillId="5" borderId="21" xfId="0" applyFont="1" applyFill="1" applyBorder="1" applyAlignment="1">
      <alignment vertical="center" wrapText="1"/>
    </xf>
    <xf numFmtId="0" fontId="0" fillId="5" borderId="18" xfId="0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2" fillId="5" borderId="18" xfId="0" applyFont="1" applyFill="1" applyBorder="1" applyAlignment="1">
      <alignment vertical="center" wrapText="1"/>
    </xf>
    <xf numFmtId="0" fontId="0" fillId="13" borderId="7" xfId="0" applyFill="1" applyBorder="1" applyAlignment="1">
      <alignment horizontal="center" vertical="center" wrapText="1"/>
    </xf>
    <xf numFmtId="0" fontId="1" fillId="5" borderId="13" xfId="0" applyFont="1" applyFill="1" applyBorder="1" applyAlignment="1">
      <alignment vertical="center" wrapText="1"/>
    </xf>
    <xf numFmtId="0" fontId="0" fillId="12" borderId="0" xfId="0" applyFill="1" applyAlignment="1">
      <alignment vertical="center" wrapText="1"/>
    </xf>
    <xf numFmtId="0" fontId="1" fillId="5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 readingOrder="1"/>
    </xf>
    <xf numFmtId="0" fontId="7" fillId="0" borderId="17" xfId="0" applyFont="1" applyFill="1" applyBorder="1" applyAlignment="1">
      <alignment horizontal="center" vertical="center" wrapText="1" readingOrder="1"/>
    </xf>
    <xf numFmtId="0" fontId="7" fillId="0" borderId="16" xfId="0" applyFont="1" applyFill="1" applyBorder="1" applyAlignment="1">
      <alignment horizontal="center" vertical="center" wrapText="1" readingOrder="1"/>
    </xf>
    <xf numFmtId="0" fontId="7" fillId="7" borderId="2" xfId="0" applyFont="1" applyFill="1" applyBorder="1" applyAlignment="1">
      <alignment horizontal="center" vertical="top" wrapText="1" readingOrder="1"/>
    </xf>
    <xf numFmtId="0" fontId="7" fillId="7" borderId="3" xfId="0" applyFont="1" applyFill="1" applyBorder="1" applyAlignment="1">
      <alignment horizontal="center" vertical="top" wrapText="1" readingOrder="1"/>
    </xf>
    <xf numFmtId="0" fontId="7" fillId="7" borderId="4" xfId="0" applyFont="1" applyFill="1" applyBorder="1" applyAlignment="1">
      <alignment horizontal="center" vertical="top" wrapText="1" readingOrder="1"/>
    </xf>
    <xf numFmtId="0" fontId="9" fillId="14" borderId="6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2" fontId="0" fillId="13" borderId="6" xfId="0" applyNumberForma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J21"/>
  <sheetViews>
    <sheetView workbookViewId="0">
      <selection activeCell="F24" sqref="F24"/>
    </sheetView>
  </sheetViews>
  <sheetFormatPr baseColWidth="10" defaultRowHeight="15"/>
  <cols>
    <col min="1" max="1" width="26.7109375" customWidth="1"/>
    <col min="2" max="2" width="23.7109375" customWidth="1"/>
    <col min="3" max="3" width="23.5703125" customWidth="1"/>
    <col min="4" max="4" width="16.42578125" customWidth="1"/>
    <col min="5" max="5" width="24.85546875" customWidth="1"/>
    <col min="6" max="6" width="11.28515625" customWidth="1"/>
    <col min="7" max="7" width="11.5703125" customWidth="1"/>
    <col min="8" max="8" width="15.85546875" customWidth="1"/>
    <col min="9" max="9" width="22.5703125" customWidth="1"/>
    <col min="10" max="10" width="14.42578125" bestFit="1" customWidth="1"/>
  </cols>
  <sheetData>
    <row r="3" spans="2:10" ht="18.75">
      <c r="B3" s="120" t="s">
        <v>62</v>
      </c>
      <c r="C3" s="120"/>
      <c r="E3" s="121" t="s">
        <v>15</v>
      </c>
      <c r="F3" s="121"/>
      <c r="G3" s="121"/>
      <c r="H3" s="121"/>
      <c r="I3" s="121"/>
      <c r="J3" s="121"/>
    </row>
    <row r="4" spans="2:10">
      <c r="B4" s="21" t="s">
        <v>4</v>
      </c>
      <c r="C4" s="37">
        <v>225</v>
      </c>
      <c r="E4" s="23" t="s">
        <v>63</v>
      </c>
      <c r="F4" s="23" t="s">
        <v>65</v>
      </c>
      <c r="G4" s="23" t="s">
        <v>11</v>
      </c>
      <c r="H4" s="23" t="s">
        <v>9</v>
      </c>
      <c r="I4" s="23" t="s">
        <v>13</v>
      </c>
      <c r="J4" s="23" t="s">
        <v>14</v>
      </c>
    </row>
    <row r="5" spans="2:10">
      <c r="B5" s="21" t="s">
        <v>5</v>
      </c>
      <c r="C5" s="37">
        <v>0.9</v>
      </c>
      <c r="E5" s="16" t="s">
        <v>0</v>
      </c>
      <c r="F5" s="17">
        <v>5250</v>
      </c>
      <c r="G5" s="18">
        <f>F5*12</f>
        <v>63000</v>
      </c>
      <c r="H5" s="19">
        <f>(G5*$C$9)/$C$10</f>
        <v>150</v>
      </c>
      <c r="I5" s="16">
        <v>1500</v>
      </c>
      <c r="J5" s="20">
        <f>I5*H5</f>
        <v>225000</v>
      </c>
    </row>
    <row r="6" spans="2:10">
      <c r="B6" s="21" t="s">
        <v>6</v>
      </c>
      <c r="C6" s="37">
        <v>0.7</v>
      </c>
      <c r="E6" s="16" t="s">
        <v>1</v>
      </c>
      <c r="F6" s="17">
        <v>2800</v>
      </c>
      <c r="G6" s="18">
        <f t="shared" ref="G6:G8" si="0">F6*12</f>
        <v>33600</v>
      </c>
      <c r="H6" s="19">
        <f>(G6*$C$9)/$C$10</f>
        <v>80</v>
      </c>
      <c r="I6" s="16">
        <v>1130</v>
      </c>
      <c r="J6" s="20">
        <f t="shared" ref="J6:J8" si="1">I6*H6</f>
        <v>90400</v>
      </c>
    </row>
    <row r="7" spans="2:10">
      <c r="B7" s="21" t="s">
        <v>7</v>
      </c>
      <c r="C7" s="37">
        <v>0.5</v>
      </c>
      <c r="E7" s="16" t="s">
        <v>2</v>
      </c>
      <c r="F7" s="17">
        <v>3150</v>
      </c>
      <c r="G7" s="18">
        <f t="shared" si="0"/>
        <v>37800</v>
      </c>
      <c r="H7" s="19">
        <f>(G7*$C$9)/$C$10</f>
        <v>90</v>
      </c>
      <c r="I7" s="16">
        <v>1700</v>
      </c>
      <c r="J7" s="20">
        <f t="shared" si="1"/>
        <v>153000</v>
      </c>
    </row>
    <row r="8" spans="2:10">
      <c r="B8" s="21" t="s">
        <v>8</v>
      </c>
      <c r="C8" s="37">
        <v>0.6</v>
      </c>
      <c r="E8" s="16" t="s">
        <v>3</v>
      </c>
      <c r="F8" s="17">
        <v>2100</v>
      </c>
      <c r="G8" s="18">
        <f t="shared" si="0"/>
        <v>25200</v>
      </c>
      <c r="H8" s="19">
        <f>(G8*$C$9)/$C$10</f>
        <v>60</v>
      </c>
      <c r="I8" s="16">
        <v>900</v>
      </c>
      <c r="J8" s="20">
        <f t="shared" si="1"/>
        <v>54000</v>
      </c>
    </row>
    <row r="9" spans="2:10" ht="15.75">
      <c r="B9" s="21" t="s">
        <v>10</v>
      </c>
      <c r="C9" s="37">
        <f>1+C8+C8+C7</f>
        <v>2.7</v>
      </c>
      <c r="E9" s="122" t="s">
        <v>64</v>
      </c>
      <c r="F9" s="123"/>
      <c r="G9" s="123"/>
      <c r="H9" s="123"/>
      <c r="I9" s="124"/>
      <c r="J9" s="1">
        <f>SUM(J5:J8)</f>
        <v>522400</v>
      </c>
    </row>
    <row r="10" spans="2:10">
      <c r="B10" s="21" t="s">
        <v>12</v>
      </c>
      <c r="C10" s="37">
        <v>1134</v>
      </c>
    </row>
    <row r="14" spans="2:10" ht="18.75" customHeight="1">
      <c r="B14" s="121" t="s">
        <v>22</v>
      </c>
      <c r="C14" s="121"/>
      <c r="E14" s="125" t="s">
        <v>72</v>
      </c>
      <c r="F14" s="125"/>
      <c r="G14" s="125"/>
      <c r="H14" s="125"/>
      <c r="I14" s="125"/>
      <c r="J14" s="125"/>
    </row>
    <row r="15" spans="2:10">
      <c r="B15" s="22" t="s">
        <v>17</v>
      </c>
      <c r="C15" s="38">
        <v>121500</v>
      </c>
      <c r="D15" t="s">
        <v>71</v>
      </c>
      <c r="E15" s="125"/>
      <c r="F15" s="125"/>
      <c r="G15" s="125"/>
      <c r="H15" s="125"/>
      <c r="I15" s="125"/>
      <c r="J15" s="125"/>
    </row>
    <row r="16" spans="2:10">
      <c r="B16" s="22" t="s">
        <v>18</v>
      </c>
      <c r="C16" s="38">
        <v>140000</v>
      </c>
      <c r="E16" s="125"/>
      <c r="F16" s="125"/>
      <c r="G16" s="125"/>
      <c r="H16" s="125"/>
      <c r="I16" s="125"/>
      <c r="J16" s="125"/>
    </row>
    <row r="17" spans="2:10">
      <c r="B17" s="21" t="s">
        <v>16</v>
      </c>
      <c r="C17" s="39">
        <f>C15+C16</f>
        <v>261500</v>
      </c>
      <c r="E17" s="125"/>
      <c r="F17" s="125"/>
      <c r="G17" s="125"/>
      <c r="H17" s="125"/>
      <c r="I17" s="125"/>
      <c r="J17" s="125"/>
    </row>
    <row r="18" spans="2:10">
      <c r="B18" s="21" t="s">
        <v>19</v>
      </c>
      <c r="C18" s="39">
        <v>86800</v>
      </c>
      <c r="E18" s="125"/>
      <c r="F18" s="125"/>
      <c r="G18" s="125"/>
      <c r="H18" s="125"/>
      <c r="I18" s="125"/>
      <c r="J18" s="125"/>
    </row>
    <row r="19" spans="2:10">
      <c r="B19" s="21" t="s">
        <v>20</v>
      </c>
      <c r="C19" s="39">
        <v>140800</v>
      </c>
      <c r="E19" s="125"/>
      <c r="F19" s="125"/>
      <c r="G19" s="125"/>
      <c r="H19" s="125"/>
      <c r="I19" s="125"/>
      <c r="J19" s="125"/>
    </row>
    <row r="20" spans="2:10">
      <c r="B20" s="21" t="s">
        <v>21</v>
      </c>
      <c r="C20" s="39">
        <v>0</v>
      </c>
      <c r="E20" s="125"/>
      <c r="F20" s="125"/>
      <c r="G20" s="125"/>
      <c r="H20" s="125"/>
      <c r="I20" s="125"/>
      <c r="J20" s="125"/>
    </row>
    <row r="21" spans="2:10" ht="18.75">
      <c r="B21" s="40" t="s">
        <v>64</v>
      </c>
      <c r="C21" s="2">
        <f>SUM(C17:C20)+J9</f>
        <v>1011500</v>
      </c>
      <c r="E21" s="125"/>
      <c r="F21" s="125"/>
      <c r="G21" s="125"/>
      <c r="H21" s="125"/>
      <c r="I21" s="125"/>
      <c r="J21" s="125"/>
    </row>
  </sheetData>
  <mergeCells count="5">
    <mergeCell ref="B3:C3"/>
    <mergeCell ref="B14:C14"/>
    <mergeCell ref="E9:I9"/>
    <mergeCell ref="E3:J3"/>
    <mergeCell ref="E14:J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6"/>
  <sheetViews>
    <sheetView zoomScale="85" zoomScaleNormal="85" workbookViewId="0">
      <selection activeCell="I29" sqref="I29"/>
    </sheetView>
  </sheetViews>
  <sheetFormatPr baseColWidth="10" defaultColWidth="11.42578125" defaultRowHeight="15" customHeight="1"/>
  <cols>
    <col min="1" max="1" width="33.28515625" style="3" customWidth="1"/>
    <col min="2" max="2" width="16" style="3" customWidth="1"/>
    <col min="3" max="3" width="11.42578125" style="3" customWidth="1"/>
    <col min="4" max="4" width="8.85546875" style="3" customWidth="1"/>
    <col min="5" max="5" width="9.85546875" style="3" customWidth="1"/>
    <col min="6" max="6" width="12.5703125" style="3" customWidth="1"/>
    <col min="7" max="7" width="8.7109375" style="3" customWidth="1"/>
    <col min="8" max="8" width="17.7109375" style="3" customWidth="1"/>
    <col min="9" max="9" width="19.7109375" style="3" customWidth="1"/>
    <col min="10" max="10" width="11" style="3" customWidth="1"/>
    <col min="11" max="11" width="13.140625" style="3" customWidth="1"/>
    <col min="12" max="12" width="18.42578125" style="3" customWidth="1"/>
    <col min="13" max="16384" width="11.42578125" style="3"/>
  </cols>
  <sheetData>
    <row r="1" spans="1:11" ht="15" customHeight="1" thickBot="1"/>
    <row r="2" spans="1:11" ht="32.450000000000003" customHeight="1">
      <c r="A2" s="33" t="s">
        <v>23</v>
      </c>
      <c r="B2" s="34" t="s">
        <v>24</v>
      </c>
      <c r="C2" s="131" t="s">
        <v>25</v>
      </c>
      <c r="D2" s="131"/>
      <c r="E2" s="131"/>
      <c r="F2" s="131"/>
      <c r="G2" s="47" t="s">
        <v>86</v>
      </c>
      <c r="H2" s="35" t="s">
        <v>26</v>
      </c>
      <c r="I2" s="5"/>
    </row>
    <row r="3" spans="1:11" ht="15" customHeight="1">
      <c r="A3" s="132"/>
      <c r="B3" s="133"/>
      <c r="C3" s="31" t="s">
        <v>27</v>
      </c>
      <c r="D3" s="31" t="s">
        <v>28</v>
      </c>
      <c r="E3" s="31" t="s">
        <v>29</v>
      </c>
      <c r="F3" s="31" t="s">
        <v>30</v>
      </c>
      <c r="G3" s="48"/>
      <c r="H3" s="36"/>
      <c r="I3" s="5"/>
    </row>
    <row r="4" spans="1:11" ht="15" customHeight="1">
      <c r="A4" s="24" t="s">
        <v>31</v>
      </c>
      <c r="B4" s="41" t="s">
        <v>32</v>
      </c>
      <c r="C4" s="43"/>
      <c r="D4" s="43"/>
      <c r="E4" s="43"/>
      <c r="F4" s="43"/>
      <c r="G4" s="134">
        <v>4</v>
      </c>
      <c r="H4" s="7">
        <v>50000</v>
      </c>
      <c r="I4" s="5"/>
    </row>
    <row r="5" spans="1:11" ht="15" customHeight="1">
      <c r="A5" s="24" t="s">
        <v>33</v>
      </c>
      <c r="B5" s="41" t="s">
        <v>34</v>
      </c>
      <c r="C5" s="43"/>
      <c r="D5" s="43"/>
      <c r="E5" s="43"/>
      <c r="F5" s="43"/>
      <c r="G5" s="135"/>
      <c r="H5" s="7">
        <v>30000</v>
      </c>
      <c r="I5" s="5"/>
    </row>
    <row r="6" spans="1:11" ht="15" customHeight="1">
      <c r="A6" s="24" t="s">
        <v>35</v>
      </c>
      <c r="B6" s="41" t="s">
        <v>36</v>
      </c>
      <c r="C6" s="43"/>
      <c r="D6" s="43"/>
      <c r="E6" s="26">
        <v>500</v>
      </c>
      <c r="F6" s="26">
        <v>300</v>
      </c>
      <c r="G6" s="136">
        <v>2</v>
      </c>
      <c r="H6" s="7">
        <f>(E6*$K$9)+(F6*$K$10)</f>
        <v>63000</v>
      </c>
      <c r="I6" s="5"/>
      <c r="J6" s="23" t="s">
        <v>66</v>
      </c>
      <c r="K6" s="23" t="s">
        <v>67</v>
      </c>
    </row>
    <row r="7" spans="1:11" ht="15" customHeight="1">
      <c r="A7" s="24" t="s">
        <v>37</v>
      </c>
      <c r="B7" s="41" t="s">
        <v>36</v>
      </c>
      <c r="C7" s="43"/>
      <c r="D7" s="43"/>
      <c r="E7" s="26">
        <v>200</v>
      </c>
      <c r="F7" s="26">
        <v>100</v>
      </c>
      <c r="G7" s="137"/>
      <c r="H7" s="7">
        <f>(E7*$K$9)+(F7*$K$10)</f>
        <v>24000</v>
      </c>
      <c r="I7" s="5"/>
      <c r="J7" s="46" t="s">
        <v>0</v>
      </c>
      <c r="K7" s="30">
        <v>150</v>
      </c>
    </row>
    <row r="8" spans="1:11" ht="15" customHeight="1">
      <c r="A8" s="24" t="s">
        <v>38</v>
      </c>
      <c r="B8" s="41" t="s">
        <v>39</v>
      </c>
      <c r="C8" s="43"/>
      <c r="D8" s="43"/>
      <c r="E8" s="44"/>
      <c r="F8" s="44"/>
      <c r="G8" s="50">
        <v>4</v>
      </c>
      <c r="H8" s="7">
        <v>40000</v>
      </c>
      <c r="I8" s="5"/>
      <c r="J8" s="46" t="s">
        <v>1</v>
      </c>
      <c r="K8" s="30">
        <v>80</v>
      </c>
    </row>
    <row r="9" spans="1:11" ht="15" customHeight="1">
      <c r="A9" s="24" t="s">
        <v>40</v>
      </c>
      <c r="B9" s="41" t="s">
        <v>36</v>
      </c>
      <c r="C9" s="43"/>
      <c r="D9" s="43"/>
      <c r="E9" s="26">
        <v>300</v>
      </c>
      <c r="F9" s="26">
        <v>150</v>
      </c>
      <c r="G9" s="138">
        <v>2</v>
      </c>
      <c r="H9" s="7">
        <f>(E9*$K$9)+(F9*$K$10)</f>
        <v>36000</v>
      </c>
      <c r="I9" s="5"/>
      <c r="J9" s="46" t="s">
        <v>2</v>
      </c>
      <c r="K9" s="30">
        <v>90</v>
      </c>
    </row>
    <row r="10" spans="1:11" ht="15" customHeight="1">
      <c r="A10" s="24" t="s">
        <v>41</v>
      </c>
      <c r="B10" s="41" t="s">
        <v>36</v>
      </c>
      <c r="C10" s="43"/>
      <c r="D10" s="43"/>
      <c r="E10" s="26">
        <v>200</v>
      </c>
      <c r="F10" s="26">
        <v>100</v>
      </c>
      <c r="G10" s="139"/>
      <c r="H10" s="7">
        <f>(E10*$K$9)+(F10*$K$10)</f>
        <v>24000</v>
      </c>
      <c r="I10" s="5"/>
      <c r="J10" s="46" t="s">
        <v>3</v>
      </c>
      <c r="K10" s="30">
        <v>60</v>
      </c>
    </row>
    <row r="11" spans="1:11" ht="15" customHeight="1">
      <c r="A11" s="24" t="s">
        <v>42</v>
      </c>
      <c r="B11" s="41" t="s">
        <v>36</v>
      </c>
      <c r="C11" s="43"/>
      <c r="D11" s="43"/>
      <c r="E11" s="26">
        <v>200</v>
      </c>
      <c r="F11" s="26">
        <v>100</v>
      </c>
      <c r="G11" s="140"/>
      <c r="H11" s="7">
        <f>(E11*$K$9)+(F11*$K$10)</f>
        <v>24000</v>
      </c>
      <c r="I11" s="5"/>
    </row>
    <row r="12" spans="1:11" ht="15" customHeight="1">
      <c r="A12" s="24" t="s">
        <v>43</v>
      </c>
      <c r="B12" s="41" t="s">
        <v>44</v>
      </c>
      <c r="C12" s="141" t="s">
        <v>45</v>
      </c>
      <c r="D12" s="142"/>
      <c r="E12" s="142"/>
      <c r="F12" s="143"/>
      <c r="G12" s="50" t="s">
        <v>87</v>
      </c>
      <c r="H12" s="11">
        <f>SUM(I20:I27)</f>
        <v>259900</v>
      </c>
      <c r="I12" s="5"/>
    </row>
    <row r="13" spans="1:11" ht="15" customHeight="1">
      <c r="A13" s="24" t="s">
        <v>46</v>
      </c>
      <c r="B13" s="41" t="s">
        <v>47</v>
      </c>
      <c r="C13" s="26">
        <v>100</v>
      </c>
      <c r="D13" s="26">
        <v>50</v>
      </c>
      <c r="E13" s="26">
        <v>100</v>
      </c>
      <c r="F13" s="26">
        <v>50</v>
      </c>
      <c r="G13" s="126">
        <v>1</v>
      </c>
      <c r="H13" s="8">
        <f>(E13*$K$9)+(F13*$K$10)+(C13*K7)+(D13*K8)</f>
        <v>31000</v>
      </c>
      <c r="I13" s="5"/>
    </row>
    <row r="14" spans="1:11" ht="15" customHeight="1" thickBot="1">
      <c r="A14" s="25" t="s">
        <v>48</v>
      </c>
      <c r="B14" s="42" t="s">
        <v>47</v>
      </c>
      <c r="C14" s="45">
        <v>200</v>
      </c>
      <c r="D14" s="45">
        <v>100</v>
      </c>
      <c r="E14" s="45">
        <v>200</v>
      </c>
      <c r="F14" s="45">
        <v>100</v>
      </c>
      <c r="G14" s="127"/>
      <c r="H14" s="9">
        <f>(E14*$K9)+(F14*$K$10)+(C14*K7)+(D14*K8)</f>
        <v>62000</v>
      </c>
      <c r="I14" s="5"/>
    </row>
    <row r="15" spans="1:11" ht="15" customHeight="1">
      <c r="A15" s="5"/>
      <c r="B15" s="5"/>
      <c r="C15" s="5"/>
      <c r="D15" s="5"/>
      <c r="E15" s="5"/>
      <c r="F15" s="5"/>
      <c r="G15" s="5"/>
      <c r="H15" s="5"/>
      <c r="I15" s="5"/>
    </row>
    <row r="16" spans="1:11" ht="15" customHeight="1">
      <c r="A16" s="5"/>
      <c r="B16" s="5"/>
      <c r="C16" s="5"/>
      <c r="D16" s="5"/>
      <c r="E16" s="5"/>
      <c r="F16" s="5"/>
      <c r="G16" s="5"/>
      <c r="H16" s="5"/>
      <c r="I16" s="5"/>
      <c r="J16" s="12"/>
    </row>
    <row r="17" spans="1:9" ht="15" customHeight="1">
      <c r="A17" s="5"/>
      <c r="B17" s="5"/>
      <c r="C17" s="5"/>
      <c r="D17" s="5"/>
      <c r="E17" s="5"/>
      <c r="F17" s="5"/>
      <c r="G17" s="5"/>
      <c r="H17" s="5"/>
      <c r="I17" s="5"/>
    </row>
    <row r="18" spans="1:9" ht="15" customHeight="1">
      <c r="A18" s="5"/>
      <c r="B18" s="5"/>
      <c r="C18" s="5"/>
      <c r="D18" s="5"/>
      <c r="E18" s="5"/>
      <c r="F18" s="5"/>
      <c r="G18" s="5"/>
      <c r="H18" s="5"/>
      <c r="I18" s="5"/>
    </row>
    <row r="19" spans="1:9" ht="28.5" customHeight="1">
      <c r="A19" s="32" t="s">
        <v>49</v>
      </c>
      <c r="B19" s="31" t="s">
        <v>50</v>
      </c>
      <c r="C19" s="31" t="s">
        <v>51</v>
      </c>
      <c r="D19" s="31" t="s">
        <v>52</v>
      </c>
      <c r="E19" s="31" t="s">
        <v>53</v>
      </c>
      <c r="F19" s="31" t="s">
        <v>68</v>
      </c>
      <c r="G19" s="31" t="s">
        <v>86</v>
      </c>
      <c r="H19" s="31" t="s">
        <v>69</v>
      </c>
      <c r="I19" s="31" t="s">
        <v>70</v>
      </c>
    </row>
    <row r="20" spans="1:9" ht="15" customHeight="1">
      <c r="A20" s="27" t="s">
        <v>54</v>
      </c>
      <c r="B20" s="26">
        <v>480</v>
      </c>
      <c r="C20" s="26">
        <v>240</v>
      </c>
      <c r="D20" s="6"/>
      <c r="E20" s="26">
        <v>1.2</v>
      </c>
      <c r="F20" s="29">
        <f>$K$7*B20</f>
        <v>72000</v>
      </c>
      <c r="G20" s="128">
        <v>3</v>
      </c>
      <c r="H20" s="29">
        <f>$K$8*C20</f>
        <v>19200</v>
      </c>
      <c r="I20" s="10">
        <f t="shared" ref="I20:I27" si="0">F20+H20+D20</f>
        <v>91200</v>
      </c>
    </row>
    <row r="21" spans="1:9" ht="15" customHeight="1">
      <c r="A21" s="27" t="s">
        <v>55</v>
      </c>
      <c r="B21" s="26">
        <v>80</v>
      </c>
      <c r="C21" s="26">
        <v>160</v>
      </c>
      <c r="D21" s="6"/>
      <c r="E21" s="26">
        <v>2.4</v>
      </c>
      <c r="F21" s="29">
        <f>$K$7*B21</f>
        <v>12000</v>
      </c>
      <c r="G21" s="129"/>
      <c r="H21" s="29">
        <f>$K$8*C21</f>
        <v>12800</v>
      </c>
      <c r="I21" s="10">
        <f t="shared" si="0"/>
        <v>24800</v>
      </c>
    </row>
    <row r="22" spans="1:9" ht="15" customHeight="1">
      <c r="A22" s="27" t="s">
        <v>56</v>
      </c>
      <c r="B22" s="26">
        <v>120</v>
      </c>
      <c r="C22" s="6"/>
      <c r="D22" s="6"/>
      <c r="E22" s="26">
        <v>3.6</v>
      </c>
      <c r="F22" s="29">
        <f t="shared" ref="F22:F27" si="1">$K$7*B22</f>
        <v>18000</v>
      </c>
      <c r="G22" s="129"/>
      <c r="H22" s="4">
        <f t="shared" ref="H22:H27" si="2">$K$8*C22</f>
        <v>0</v>
      </c>
      <c r="I22" s="10">
        <f t="shared" si="0"/>
        <v>18000</v>
      </c>
    </row>
    <row r="23" spans="1:9" ht="15" customHeight="1">
      <c r="A23" s="27" t="s">
        <v>57</v>
      </c>
      <c r="B23" s="26">
        <v>40</v>
      </c>
      <c r="C23" s="6"/>
      <c r="D23" s="6"/>
      <c r="E23" s="26">
        <v>3.6</v>
      </c>
      <c r="F23" s="29">
        <f t="shared" si="1"/>
        <v>6000</v>
      </c>
      <c r="G23" s="129"/>
      <c r="H23" s="4">
        <f t="shared" si="2"/>
        <v>0</v>
      </c>
      <c r="I23" s="10">
        <f t="shared" si="0"/>
        <v>6000</v>
      </c>
    </row>
    <row r="24" spans="1:9" ht="15" customHeight="1">
      <c r="A24" s="27" t="s">
        <v>58</v>
      </c>
      <c r="B24" s="26">
        <v>120</v>
      </c>
      <c r="C24" s="26">
        <v>180</v>
      </c>
      <c r="D24" s="6"/>
      <c r="E24" s="26">
        <v>4.8</v>
      </c>
      <c r="F24" s="29">
        <f t="shared" si="1"/>
        <v>18000</v>
      </c>
      <c r="G24" s="129"/>
      <c r="H24" s="29">
        <f t="shared" si="2"/>
        <v>14400</v>
      </c>
      <c r="I24" s="10">
        <f t="shared" si="0"/>
        <v>32400</v>
      </c>
    </row>
    <row r="25" spans="1:9" ht="15" customHeight="1">
      <c r="A25" s="27" t="s">
        <v>59</v>
      </c>
      <c r="B25" s="26">
        <v>80</v>
      </c>
      <c r="C25" s="26">
        <v>80</v>
      </c>
      <c r="D25" s="6"/>
      <c r="E25" s="26">
        <v>4.8</v>
      </c>
      <c r="F25" s="29">
        <f t="shared" si="1"/>
        <v>12000</v>
      </c>
      <c r="G25" s="129"/>
      <c r="H25" s="29">
        <f t="shared" si="2"/>
        <v>6400</v>
      </c>
      <c r="I25" s="10">
        <f t="shared" si="0"/>
        <v>18400</v>
      </c>
    </row>
    <row r="26" spans="1:9" ht="15" customHeight="1">
      <c r="A26" s="27" t="s">
        <v>60</v>
      </c>
      <c r="B26" s="6"/>
      <c r="C26" s="26">
        <v>320</v>
      </c>
      <c r="D26" s="6"/>
      <c r="E26" s="26">
        <v>2.4</v>
      </c>
      <c r="F26" s="4">
        <f t="shared" si="1"/>
        <v>0</v>
      </c>
      <c r="G26" s="130"/>
      <c r="H26" s="29">
        <f t="shared" si="2"/>
        <v>25600</v>
      </c>
      <c r="I26" s="10">
        <f t="shared" si="0"/>
        <v>25600</v>
      </c>
    </row>
    <row r="27" spans="1:9" ht="15" customHeight="1">
      <c r="A27" s="27" t="s">
        <v>61</v>
      </c>
      <c r="B27" s="26">
        <v>280</v>
      </c>
      <c r="C27" s="6"/>
      <c r="D27" s="28">
        <v>1500</v>
      </c>
      <c r="E27" s="26">
        <v>1.2</v>
      </c>
      <c r="F27" s="29">
        <f t="shared" si="1"/>
        <v>42000</v>
      </c>
      <c r="G27" s="49" t="s">
        <v>87</v>
      </c>
      <c r="H27" s="4">
        <f t="shared" si="2"/>
        <v>0</v>
      </c>
      <c r="I27" s="10">
        <f t="shared" si="0"/>
        <v>43500</v>
      </c>
    </row>
    <row r="34" spans="2:8" ht="15" customHeight="1">
      <c r="H34" s="13"/>
    </row>
    <row r="46" spans="2:8" ht="15" customHeight="1">
      <c r="B46" t="s">
        <v>85</v>
      </c>
    </row>
  </sheetData>
  <mergeCells count="8">
    <mergeCell ref="G13:G14"/>
    <mergeCell ref="G20:G26"/>
    <mergeCell ref="C2:F2"/>
    <mergeCell ref="A3:B3"/>
    <mergeCell ref="G4:G5"/>
    <mergeCell ref="G6:G7"/>
    <mergeCell ref="G9:G11"/>
    <mergeCell ref="C12:F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4:E9"/>
  <sheetViews>
    <sheetView workbookViewId="0">
      <selection activeCell="E8" sqref="B4:E8"/>
    </sheetView>
  </sheetViews>
  <sheetFormatPr baseColWidth="10" defaultRowHeight="15"/>
  <cols>
    <col min="2" max="2" width="5.28515625" customWidth="1"/>
    <col min="3" max="3" width="13.85546875" customWidth="1"/>
    <col min="4" max="4" width="19.28515625" customWidth="1"/>
    <col min="5" max="5" width="12.7109375" customWidth="1"/>
  </cols>
  <sheetData>
    <row r="4" spans="2:5">
      <c r="B4" s="15" t="s">
        <v>74</v>
      </c>
      <c r="C4" s="23" t="s">
        <v>73</v>
      </c>
      <c r="D4" s="23" t="s">
        <v>79</v>
      </c>
      <c r="E4" s="23" t="s">
        <v>84</v>
      </c>
    </row>
    <row r="5" spans="2:5">
      <c r="B5" s="23">
        <v>1</v>
      </c>
      <c r="C5" s="21" t="s">
        <v>75</v>
      </c>
      <c r="D5" s="37" t="s">
        <v>80</v>
      </c>
      <c r="E5" s="20">
        <v>93000</v>
      </c>
    </row>
    <row r="6" spans="2:5">
      <c r="B6" s="23">
        <v>2</v>
      </c>
      <c r="C6" s="21" t="s">
        <v>76</v>
      </c>
      <c r="D6" s="37" t="s">
        <v>81</v>
      </c>
      <c r="E6" s="20">
        <f>211000-40000</f>
        <v>171000</v>
      </c>
    </row>
    <row r="7" spans="2:5">
      <c r="B7" s="23">
        <v>3</v>
      </c>
      <c r="C7" s="21" t="s">
        <v>77</v>
      </c>
      <c r="D7" s="37" t="s">
        <v>82</v>
      </c>
      <c r="E7" s="20">
        <v>258400</v>
      </c>
    </row>
    <row r="8" spans="2:5">
      <c r="B8" s="23">
        <v>4</v>
      </c>
      <c r="C8" s="21" t="s">
        <v>78</v>
      </c>
      <c r="D8" s="37" t="s">
        <v>83</v>
      </c>
      <c r="E8" s="20">
        <v>121500</v>
      </c>
    </row>
    <row r="9" spans="2:5">
      <c r="E9" s="14"/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75"/>
  <sheetViews>
    <sheetView tabSelected="1" topLeftCell="A16" workbookViewId="0">
      <selection activeCell="H26" sqref="H26"/>
    </sheetView>
  </sheetViews>
  <sheetFormatPr baseColWidth="10" defaultRowHeight="15"/>
  <cols>
    <col min="1" max="1" width="37.28515625" style="90" customWidth="1"/>
    <col min="2" max="2" width="8.42578125" style="91" customWidth="1"/>
    <col min="3" max="3" width="8.140625" style="91" customWidth="1"/>
    <col min="4" max="4" width="9.28515625" style="91" bestFit="1" customWidth="1"/>
    <col min="5" max="5" width="10.85546875" style="91" bestFit="1" customWidth="1"/>
    <col min="6" max="6" width="11.140625" style="91" bestFit="1" customWidth="1"/>
    <col min="7" max="7" width="12.28515625" style="91" bestFit="1" customWidth="1"/>
    <col min="8" max="8" width="10.42578125" style="91" customWidth="1"/>
    <col min="9" max="9" width="10.85546875" style="91" bestFit="1" customWidth="1"/>
    <col min="10" max="10" width="11.42578125" style="92" bestFit="1" customWidth="1"/>
    <col min="11" max="11" width="12.28515625" style="92" bestFit="1" customWidth="1"/>
    <col min="12" max="27" width="11.42578125" style="54"/>
  </cols>
  <sheetData>
    <row r="1" spans="1:11" ht="15.75" thickBot="1">
      <c r="A1" s="51"/>
      <c r="B1" s="52"/>
      <c r="C1" s="52"/>
      <c r="D1" s="52"/>
      <c r="E1" s="52"/>
      <c r="F1" s="52"/>
      <c r="G1" s="52"/>
      <c r="H1" s="52"/>
      <c r="I1" s="52"/>
      <c r="J1" s="53"/>
      <c r="K1" s="53"/>
    </row>
    <row r="2" spans="1:11" ht="45">
      <c r="A2" s="51"/>
      <c r="B2" s="93" t="s">
        <v>96</v>
      </c>
      <c r="C2" s="94" t="s">
        <v>111</v>
      </c>
      <c r="D2" s="94" t="s">
        <v>97</v>
      </c>
      <c r="E2" s="94" t="s">
        <v>98</v>
      </c>
      <c r="F2" s="94" t="s">
        <v>99</v>
      </c>
      <c r="G2" s="94" t="s">
        <v>100</v>
      </c>
      <c r="H2" s="144" t="s">
        <v>101</v>
      </c>
      <c r="I2" s="144"/>
      <c r="J2" s="144" t="s">
        <v>102</v>
      </c>
      <c r="K2" s="145"/>
    </row>
    <row r="3" spans="1:11" ht="15.75" thickBot="1">
      <c r="A3" s="51"/>
      <c r="B3" s="95"/>
      <c r="C3" s="96"/>
      <c r="D3" s="96"/>
      <c r="E3" s="96"/>
      <c r="F3" s="96"/>
      <c r="G3" s="96"/>
      <c r="H3" s="96" t="s">
        <v>104</v>
      </c>
      <c r="I3" s="96" t="s">
        <v>1</v>
      </c>
      <c r="J3" s="97" t="s">
        <v>2</v>
      </c>
      <c r="K3" s="98" t="s">
        <v>103</v>
      </c>
    </row>
    <row r="4" spans="1:11">
      <c r="A4" s="55" t="s">
        <v>112</v>
      </c>
      <c r="B4" s="56"/>
      <c r="C4" s="57"/>
      <c r="D4" s="99">
        <v>15000</v>
      </c>
      <c r="E4" s="99">
        <v>10000</v>
      </c>
      <c r="F4" s="99">
        <v>15000</v>
      </c>
      <c r="G4" s="99">
        <v>100000</v>
      </c>
      <c r="H4" s="100"/>
      <c r="I4" s="100"/>
      <c r="J4" s="101"/>
      <c r="K4" s="102"/>
    </row>
    <row r="5" spans="1:11">
      <c r="A5" s="58" t="s">
        <v>113</v>
      </c>
      <c r="B5" s="59"/>
      <c r="C5" s="60"/>
      <c r="D5" s="103"/>
      <c r="E5" s="103"/>
      <c r="F5" s="103"/>
      <c r="G5" s="103"/>
      <c r="H5" s="103"/>
      <c r="I5" s="103"/>
      <c r="J5" s="104"/>
      <c r="K5" s="105"/>
    </row>
    <row r="6" spans="1:11">
      <c r="A6" s="58" t="s">
        <v>88</v>
      </c>
      <c r="B6" s="61">
        <f>SUM(D6:K6)</f>
        <v>43</v>
      </c>
      <c r="C6" s="60"/>
      <c r="D6" s="103">
        <v>1</v>
      </c>
      <c r="E6" s="103">
        <v>1</v>
      </c>
      <c r="F6" s="103">
        <v>3</v>
      </c>
      <c r="G6" s="103">
        <v>3</v>
      </c>
      <c r="H6" s="103">
        <v>5</v>
      </c>
      <c r="I6" s="103">
        <v>10</v>
      </c>
      <c r="J6" s="103">
        <v>5</v>
      </c>
      <c r="K6" s="106">
        <v>15</v>
      </c>
    </row>
    <row r="7" spans="1:11">
      <c r="A7" s="58" t="s">
        <v>89</v>
      </c>
      <c r="B7" s="59"/>
      <c r="C7" s="60"/>
      <c r="D7" s="107">
        <v>8000</v>
      </c>
      <c r="E7" s="107">
        <v>6000</v>
      </c>
      <c r="F7" s="107">
        <v>6000</v>
      </c>
      <c r="G7" s="107">
        <v>7000</v>
      </c>
      <c r="H7" s="107">
        <v>5250</v>
      </c>
      <c r="I7" s="107">
        <v>2800</v>
      </c>
      <c r="J7" s="107">
        <v>3150</v>
      </c>
      <c r="K7" s="108">
        <v>2100</v>
      </c>
    </row>
    <row r="8" spans="1:11">
      <c r="A8" s="58" t="s">
        <v>90</v>
      </c>
      <c r="B8" s="59"/>
      <c r="C8" s="60"/>
      <c r="D8" s="107">
        <f>D7*12*D6</f>
        <v>96000</v>
      </c>
      <c r="E8" s="107">
        <f t="shared" ref="E8:K8" si="0">E7*12*E6</f>
        <v>72000</v>
      </c>
      <c r="F8" s="107">
        <f t="shared" si="0"/>
        <v>216000</v>
      </c>
      <c r="G8" s="107">
        <f t="shared" si="0"/>
        <v>252000</v>
      </c>
      <c r="H8" s="107">
        <f t="shared" si="0"/>
        <v>315000</v>
      </c>
      <c r="I8" s="107">
        <f t="shared" si="0"/>
        <v>336000</v>
      </c>
      <c r="J8" s="107">
        <f t="shared" si="0"/>
        <v>189000</v>
      </c>
      <c r="K8" s="108">
        <f t="shared" si="0"/>
        <v>378000</v>
      </c>
    </row>
    <row r="9" spans="1:11">
      <c r="A9" s="58" t="s">
        <v>114</v>
      </c>
      <c r="B9" s="59"/>
      <c r="C9" s="65">
        <v>0.5</v>
      </c>
      <c r="D9" s="107">
        <f>D8*$C$9</f>
        <v>48000</v>
      </c>
      <c r="E9" s="107">
        <f t="shared" ref="E9:K9" si="1">E8*$C$9</f>
        <v>36000</v>
      </c>
      <c r="F9" s="107">
        <f t="shared" si="1"/>
        <v>108000</v>
      </c>
      <c r="G9" s="107">
        <f t="shared" si="1"/>
        <v>126000</v>
      </c>
      <c r="H9" s="107">
        <f t="shared" si="1"/>
        <v>157500</v>
      </c>
      <c r="I9" s="107">
        <f t="shared" si="1"/>
        <v>168000</v>
      </c>
      <c r="J9" s="107">
        <f t="shared" si="1"/>
        <v>94500</v>
      </c>
      <c r="K9" s="108">
        <f t="shared" si="1"/>
        <v>189000</v>
      </c>
    </row>
    <row r="10" spans="1:11">
      <c r="A10" s="58" t="s">
        <v>115</v>
      </c>
      <c r="B10" s="59"/>
      <c r="C10" s="60"/>
      <c r="D10" s="107">
        <f>D8+D9</f>
        <v>144000</v>
      </c>
      <c r="E10" s="107">
        <f t="shared" ref="E10:K10" si="2">E8+E9</f>
        <v>108000</v>
      </c>
      <c r="F10" s="107">
        <f t="shared" si="2"/>
        <v>324000</v>
      </c>
      <c r="G10" s="107">
        <f t="shared" si="2"/>
        <v>378000</v>
      </c>
      <c r="H10" s="107">
        <f t="shared" si="2"/>
        <v>472500</v>
      </c>
      <c r="I10" s="107">
        <f t="shared" si="2"/>
        <v>504000</v>
      </c>
      <c r="J10" s="107">
        <f t="shared" si="2"/>
        <v>283500</v>
      </c>
      <c r="K10" s="108">
        <f t="shared" si="2"/>
        <v>567000</v>
      </c>
    </row>
    <row r="11" spans="1:11">
      <c r="A11" s="58" t="s">
        <v>116</v>
      </c>
      <c r="B11" s="59"/>
      <c r="C11" s="60"/>
      <c r="D11" s="107">
        <v>10000</v>
      </c>
      <c r="E11" s="107">
        <v>10000</v>
      </c>
      <c r="F11" s="107">
        <v>20000</v>
      </c>
      <c r="G11" s="107">
        <v>100000</v>
      </c>
      <c r="H11" s="107"/>
      <c r="I11" s="107"/>
      <c r="J11" s="109"/>
      <c r="K11" s="110"/>
    </row>
    <row r="12" spans="1:11">
      <c r="A12" s="58" t="s">
        <v>117</v>
      </c>
      <c r="B12" s="59"/>
      <c r="C12" s="60"/>
      <c r="D12" s="107">
        <v>10000</v>
      </c>
      <c r="E12" s="107">
        <v>10000</v>
      </c>
      <c r="F12" s="107">
        <v>20000</v>
      </c>
      <c r="G12" s="107">
        <v>46800</v>
      </c>
      <c r="H12" s="107"/>
      <c r="I12" s="107"/>
      <c r="J12" s="109"/>
      <c r="K12" s="110"/>
    </row>
    <row r="13" spans="1:11">
      <c r="A13" s="58" t="s">
        <v>118</v>
      </c>
      <c r="B13" s="59"/>
      <c r="C13" s="60"/>
      <c r="D13" s="107">
        <v>5000</v>
      </c>
      <c r="E13" s="107">
        <v>5000</v>
      </c>
      <c r="F13" s="107">
        <v>24800</v>
      </c>
      <c r="G13" s="107">
        <v>106000</v>
      </c>
      <c r="H13" s="107"/>
      <c r="I13" s="107"/>
      <c r="J13" s="109"/>
      <c r="K13" s="110"/>
    </row>
    <row r="14" spans="1:11" ht="15.75" thickBot="1">
      <c r="A14" s="66" t="s">
        <v>119</v>
      </c>
      <c r="B14" s="67"/>
      <c r="C14" s="68"/>
      <c r="D14" s="111">
        <f>SUM(D10:D13)+D4</f>
        <v>184000</v>
      </c>
      <c r="E14" s="111">
        <f t="shared" ref="E14:K14" si="3">SUM(E10:E13)+E4</f>
        <v>143000</v>
      </c>
      <c r="F14" s="111">
        <f t="shared" si="3"/>
        <v>403800</v>
      </c>
      <c r="G14" s="111">
        <f t="shared" si="3"/>
        <v>730800</v>
      </c>
      <c r="H14" s="111">
        <f t="shared" si="3"/>
        <v>472500</v>
      </c>
      <c r="I14" s="111">
        <f t="shared" si="3"/>
        <v>504000</v>
      </c>
      <c r="J14" s="111">
        <f t="shared" si="3"/>
        <v>283500</v>
      </c>
      <c r="K14" s="112">
        <f t="shared" si="3"/>
        <v>567000</v>
      </c>
    </row>
    <row r="15" spans="1:11" s="54" customFormat="1" ht="15.75" thickBot="1">
      <c r="A15" s="70"/>
      <c r="B15" s="71"/>
      <c r="C15" s="72"/>
      <c r="D15" s="72"/>
      <c r="E15" s="72"/>
      <c r="F15" s="72"/>
      <c r="G15" s="72"/>
      <c r="H15" s="72"/>
      <c r="I15" s="72"/>
      <c r="J15" s="72"/>
      <c r="K15" s="73"/>
    </row>
    <row r="16" spans="1:11" ht="15.75">
      <c r="A16" s="116" t="s">
        <v>91</v>
      </c>
      <c r="B16" s="74"/>
      <c r="C16" s="75"/>
      <c r="D16" s="75"/>
      <c r="E16" s="75"/>
      <c r="F16" s="75"/>
      <c r="G16" s="75"/>
      <c r="H16" s="75"/>
      <c r="I16" s="75"/>
      <c r="J16" s="75"/>
      <c r="K16" s="117"/>
    </row>
    <row r="17" spans="1:11" ht="30">
      <c r="A17" s="115" t="s">
        <v>92</v>
      </c>
      <c r="B17" s="59"/>
      <c r="C17" s="60" t="s">
        <v>120</v>
      </c>
      <c r="D17" s="60"/>
      <c r="E17" s="63">
        <f>D14*E6/SUM(E6:G6)</f>
        <v>26285.714285714286</v>
      </c>
      <c r="F17" s="63">
        <f>D14*F6/SUM(E6:G6)</f>
        <v>78857.142857142855</v>
      </c>
      <c r="G17" s="63">
        <f>D14*G6/SUM(E6:G6)</f>
        <v>78857.142857142855</v>
      </c>
      <c r="H17" s="63"/>
      <c r="I17" s="63"/>
      <c r="J17" s="63"/>
      <c r="K17" s="64"/>
    </row>
    <row r="18" spans="1:11">
      <c r="A18" s="118" t="s">
        <v>93</v>
      </c>
      <c r="B18" s="59"/>
      <c r="C18" s="60"/>
      <c r="D18" s="60"/>
      <c r="E18" s="76">
        <f>E14+E17</f>
        <v>169285.71428571429</v>
      </c>
      <c r="F18" s="63"/>
      <c r="G18" s="63"/>
      <c r="H18" s="63"/>
      <c r="I18" s="63"/>
      <c r="J18" s="63"/>
      <c r="K18" s="64"/>
    </row>
    <row r="19" spans="1:11" ht="30">
      <c r="A19" s="115" t="s">
        <v>108</v>
      </c>
      <c r="B19" s="59"/>
      <c r="C19" s="60" t="s">
        <v>120</v>
      </c>
      <c r="D19" s="60"/>
      <c r="E19" s="63"/>
      <c r="F19" s="63">
        <f>$E$18*F6/SUM($F$6:$G$6)</f>
        <v>84642.857142857145</v>
      </c>
      <c r="G19" s="63">
        <f>$E$18*G6/SUM($F$6:$G$6)</f>
        <v>84642.857142857145</v>
      </c>
      <c r="H19" s="63"/>
      <c r="I19" s="63"/>
      <c r="J19" s="63"/>
      <c r="K19" s="64"/>
    </row>
    <row r="20" spans="1:11">
      <c r="A20" s="118" t="s">
        <v>94</v>
      </c>
      <c r="B20" s="59"/>
      <c r="C20" s="60"/>
      <c r="D20" s="60"/>
      <c r="E20" s="63"/>
      <c r="F20" s="76">
        <f>F14+F17+F19</f>
        <v>567300</v>
      </c>
      <c r="G20" s="63"/>
      <c r="H20" s="63"/>
      <c r="I20" s="63"/>
      <c r="J20" s="63"/>
      <c r="K20" s="64"/>
    </row>
    <row r="21" spans="1:11" ht="30">
      <c r="A21" s="115" t="s">
        <v>109</v>
      </c>
      <c r="B21" s="59"/>
      <c r="C21" s="60" t="s">
        <v>121</v>
      </c>
      <c r="D21" s="60"/>
      <c r="E21" s="63"/>
      <c r="F21" s="63"/>
      <c r="G21" s="63">
        <f>F20</f>
        <v>567300</v>
      </c>
      <c r="H21" s="63"/>
      <c r="I21" s="63"/>
      <c r="J21" s="63"/>
      <c r="K21" s="64"/>
    </row>
    <row r="22" spans="1:11">
      <c r="A22" s="118" t="s">
        <v>95</v>
      </c>
      <c r="B22" s="59"/>
      <c r="C22" s="60"/>
      <c r="D22" s="60"/>
      <c r="E22" s="63"/>
      <c r="F22" s="63"/>
      <c r="G22" s="76">
        <f>G14+G17+G19+G21</f>
        <v>1461600</v>
      </c>
      <c r="H22" s="63"/>
      <c r="I22" s="63"/>
      <c r="J22" s="63"/>
      <c r="K22" s="64"/>
    </row>
    <row r="23" spans="1:11" ht="30">
      <c r="A23" s="115" t="s">
        <v>110</v>
      </c>
      <c r="B23" s="77"/>
      <c r="C23" s="60" t="s">
        <v>122</v>
      </c>
      <c r="D23" s="60"/>
      <c r="E23" s="63"/>
      <c r="F23" s="63"/>
      <c r="G23" s="63"/>
      <c r="H23" s="63">
        <f>$G$22*H8/SUM($H$8:$K$8)</f>
        <v>378000</v>
      </c>
      <c r="I23" s="63">
        <f t="shared" ref="I23:K23" si="4">$G$22*I8/SUM($H$8:$K$8)</f>
        <v>403200</v>
      </c>
      <c r="J23" s="63">
        <f t="shared" si="4"/>
        <v>226800</v>
      </c>
      <c r="K23" s="64">
        <f t="shared" si="4"/>
        <v>453600</v>
      </c>
    </row>
    <row r="24" spans="1:11" ht="30.75" thickBot="1">
      <c r="A24" s="113" t="s">
        <v>123</v>
      </c>
      <c r="B24" s="78"/>
      <c r="C24" s="68"/>
      <c r="D24" s="68"/>
      <c r="E24" s="69"/>
      <c r="F24" s="69"/>
      <c r="G24" s="69"/>
      <c r="H24" s="79">
        <f>H14+H23</f>
        <v>850500</v>
      </c>
      <c r="I24" s="79">
        <f t="shared" ref="I24:K24" si="5">I14+I23</f>
        <v>907200</v>
      </c>
      <c r="J24" s="79">
        <f t="shared" si="5"/>
        <v>510300</v>
      </c>
      <c r="K24" s="80">
        <f t="shared" si="5"/>
        <v>1020600</v>
      </c>
    </row>
    <row r="25" spans="1:11" s="54" customFormat="1" ht="15.75" thickBot="1">
      <c r="A25" s="119"/>
      <c r="B25" s="81"/>
      <c r="C25" s="72"/>
      <c r="D25" s="72"/>
      <c r="E25" s="72"/>
      <c r="F25" s="72"/>
      <c r="G25" s="72"/>
      <c r="H25" s="72"/>
      <c r="I25" s="72"/>
      <c r="J25" s="72"/>
      <c r="K25" s="73"/>
    </row>
    <row r="26" spans="1:11">
      <c r="A26" s="114" t="s">
        <v>105</v>
      </c>
      <c r="B26" s="82"/>
      <c r="C26" s="75"/>
      <c r="D26" s="75"/>
      <c r="E26" s="75"/>
      <c r="F26" s="75"/>
      <c r="G26" s="75"/>
      <c r="H26" s="146">
        <f>H14/H24</f>
        <v>0.55555555555555558</v>
      </c>
      <c r="I26" s="83">
        <f>I14/I24</f>
        <v>0.55555555555555558</v>
      </c>
      <c r="J26" s="83">
        <f>J14/J24</f>
        <v>0.55555555555555558</v>
      </c>
      <c r="K26" s="84">
        <f>K14/K24</f>
        <v>0.55555555555555558</v>
      </c>
    </row>
    <row r="27" spans="1:11">
      <c r="A27" s="115" t="s">
        <v>106</v>
      </c>
      <c r="B27" s="77"/>
      <c r="C27" s="60"/>
      <c r="D27" s="60"/>
      <c r="E27" s="60"/>
      <c r="F27" s="60"/>
      <c r="G27" s="60"/>
      <c r="H27" s="85">
        <f>H28-1-H26-$C$9</f>
        <v>0.6444444444444446</v>
      </c>
      <c r="I27" s="85">
        <f t="shared" ref="I27:K27" si="6">I28-1-I26-$C$9</f>
        <v>0.6444444444444446</v>
      </c>
      <c r="J27" s="85">
        <f t="shared" si="6"/>
        <v>0.6444444444444446</v>
      </c>
      <c r="K27" s="86">
        <f t="shared" si="6"/>
        <v>0.6444444444444446</v>
      </c>
    </row>
    <row r="28" spans="1:11">
      <c r="A28" s="115" t="s">
        <v>107</v>
      </c>
      <c r="B28" s="77"/>
      <c r="C28" s="60"/>
      <c r="D28" s="60"/>
      <c r="E28" s="60"/>
      <c r="F28" s="60"/>
      <c r="G28" s="60"/>
      <c r="H28" s="60">
        <f>H24/H8</f>
        <v>2.7</v>
      </c>
      <c r="I28" s="60">
        <f t="shared" ref="I28:K28" si="7">I24/I8</f>
        <v>2.7</v>
      </c>
      <c r="J28" s="60">
        <f t="shared" si="7"/>
        <v>2.7</v>
      </c>
      <c r="K28" s="62">
        <f t="shared" si="7"/>
        <v>2.7</v>
      </c>
    </row>
    <row r="29" spans="1:11" ht="45">
      <c r="A29" s="115" t="s">
        <v>124</v>
      </c>
      <c r="B29" s="77"/>
      <c r="C29" s="60" t="s">
        <v>125</v>
      </c>
      <c r="D29" s="60"/>
      <c r="E29" s="60"/>
      <c r="F29" s="60"/>
      <c r="G29" s="60"/>
      <c r="H29" s="60"/>
      <c r="I29" s="60"/>
      <c r="J29" s="60"/>
      <c r="K29" s="62"/>
    </row>
    <row r="30" spans="1:11">
      <c r="A30" s="115" t="s">
        <v>126</v>
      </c>
      <c r="B30" s="77"/>
      <c r="C30" s="60">
        <v>8</v>
      </c>
      <c r="D30" s="60"/>
      <c r="E30" s="60"/>
      <c r="F30" s="60"/>
      <c r="G30" s="60"/>
      <c r="H30" s="60"/>
      <c r="I30" s="60"/>
      <c r="J30" s="60"/>
      <c r="K30" s="62"/>
    </row>
    <row r="31" spans="1:11" ht="30">
      <c r="A31" s="115" t="s">
        <v>127</v>
      </c>
      <c r="B31" s="77">
        <f>C30*225</f>
        <v>1800</v>
      </c>
      <c r="C31" s="60"/>
      <c r="D31" s="60"/>
      <c r="E31" s="60"/>
      <c r="F31" s="60"/>
      <c r="G31" s="60"/>
      <c r="H31" s="60"/>
      <c r="I31" s="60"/>
      <c r="J31" s="60"/>
      <c r="K31" s="62"/>
    </row>
    <row r="32" spans="1:11">
      <c r="A32" s="115" t="s">
        <v>128</v>
      </c>
      <c r="B32" s="77">
        <f>B31*C32</f>
        <v>1620</v>
      </c>
      <c r="C32" s="87">
        <v>0.9</v>
      </c>
      <c r="D32" s="60"/>
      <c r="E32" s="60"/>
      <c r="F32" s="60"/>
      <c r="G32" s="60"/>
      <c r="H32" s="60"/>
      <c r="I32" s="60"/>
      <c r="J32" s="60"/>
      <c r="K32" s="62"/>
    </row>
    <row r="33" spans="1:11">
      <c r="A33" s="115" t="s">
        <v>129</v>
      </c>
      <c r="B33" s="77">
        <f>B32*C33</f>
        <v>1134</v>
      </c>
      <c r="C33" s="87">
        <v>0.7</v>
      </c>
      <c r="D33" s="60"/>
      <c r="E33" s="60"/>
      <c r="F33" s="60"/>
      <c r="G33" s="60"/>
      <c r="H33" s="60"/>
      <c r="I33" s="60"/>
      <c r="J33" s="60"/>
      <c r="K33" s="62"/>
    </row>
    <row r="34" spans="1:11">
      <c r="A34" s="115" t="s">
        <v>130</v>
      </c>
      <c r="B34" s="77"/>
      <c r="C34" s="60"/>
      <c r="D34" s="60"/>
      <c r="E34" s="60"/>
      <c r="F34" s="60"/>
      <c r="G34" s="60"/>
      <c r="H34" s="60">
        <f>H6*$B33</f>
        <v>5670</v>
      </c>
      <c r="I34" s="60">
        <f t="shared" ref="I34:K34" si="8">I6*$B33</f>
        <v>11340</v>
      </c>
      <c r="J34" s="60">
        <f t="shared" si="8"/>
        <v>5670</v>
      </c>
      <c r="K34" s="62">
        <f t="shared" si="8"/>
        <v>17010</v>
      </c>
    </row>
    <row r="35" spans="1:11" ht="30.75" thickBot="1">
      <c r="A35" s="113" t="s">
        <v>131</v>
      </c>
      <c r="B35" s="78"/>
      <c r="C35" s="68"/>
      <c r="D35" s="68"/>
      <c r="E35" s="68"/>
      <c r="F35" s="68"/>
      <c r="G35" s="68"/>
      <c r="H35" s="88">
        <f>H24/H34</f>
        <v>150</v>
      </c>
      <c r="I35" s="88">
        <f t="shared" ref="I35:K35" si="9">I24/I34</f>
        <v>80</v>
      </c>
      <c r="J35" s="88">
        <f t="shared" si="9"/>
        <v>90</v>
      </c>
      <c r="K35" s="89">
        <f t="shared" si="9"/>
        <v>60</v>
      </c>
    </row>
    <row r="36" spans="1:11" s="54" customFormat="1">
      <c r="A36" s="51"/>
      <c r="B36" s="52"/>
      <c r="C36" s="52"/>
      <c r="D36" s="52"/>
      <c r="E36" s="52"/>
      <c r="F36" s="52"/>
      <c r="G36" s="52"/>
      <c r="H36" s="52"/>
      <c r="I36" s="52"/>
      <c r="J36" s="53"/>
      <c r="K36" s="53"/>
    </row>
    <row r="37" spans="1:11" s="54" customFormat="1">
      <c r="A37" s="51"/>
      <c r="B37" s="52"/>
      <c r="C37" s="52"/>
      <c r="D37" s="52"/>
      <c r="E37" s="52"/>
      <c r="F37" s="52"/>
      <c r="G37" s="52"/>
      <c r="H37" s="52"/>
      <c r="I37" s="52"/>
      <c r="J37" s="53"/>
      <c r="K37" s="53"/>
    </row>
    <row r="38" spans="1:11" s="54" customFormat="1">
      <c r="A38" s="51"/>
      <c r="B38" s="52"/>
      <c r="C38" s="52"/>
      <c r="D38" s="52"/>
      <c r="E38" s="52"/>
      <c r="F38" s="52"/>
      <c r="G38" s="52"/>
      <c r="H38" s="52"/>
      <c r="I38" s="52"/>
      <c r="J38" s="53"/>
      <c r="K38" s="53"/>
    </row>
    <row r="39" spans="1:11" s="54" customFormat="1">
      <c r="A39" s="51"/>
      <c r="B39" s="52"/>
      <c r="C39" s="52"/>
      <c r="D39" s="52"/>
      <c r="E39" s="52"/>
      <c r="F39" s="52"/>
      <c r="G39" s="52"/>
      <c r="H39" s="52"/>
      <c r="I39" s="52"/>
      <c r="J39" s="53"/>
      <c r="K39" s="53"/>
    </row>
    <row r="40" spans="1:11" s="54" customFormat="1">
      <c r="A40" s="51"/>
      <c r="B40" s="52"/>
      <c r="C40" s="52"/>
      <c r="D40" s="52"/>
      <c r="E40" s="52"/>
      <c r="F40" s="52"/>
      <c r="G40" s="52"/>
      <c r="H40" s="52"/>
      <c r="I40" s="52"/>
      <c r="J40" s="53"/>
      <c r="K40" s="53"/>
    </row>
    <row r="41" spans="1:11" s="54" customFormat="1">
      <c r="A41" s="51"/>
      <c r="B41" s="52"/>
      <c r="C41" s="52"/>
      <c r="D41" s="52"/>
      <c r="E41" s="52"/>
      <c r="F41" s="52"/>
      <c r="G41" s="52"/>
      <c r="H41" s="52"/>
      <c r="I41" s="52"/>
      <c r="J41" s="53"/>
      <c r="K41" s="53"/>
    </row>
    <row r="42" spans="1:11" s="54" customFormat="1">
      <c r="A42" s="51"/>
      <c r="B42" s="52"/>
      <c r="C42" s="52"/>
      <c r="D42" s="52"/>
      <c r="E42" s="52"/>
      <c r="F42" s="52"/>
      <c r="G42" s="52"/>
      <c r="H42" s="52"/>
      <c r="I42" s="52"/>
      <c r="J42" s="53"/>
      <c r="K42" s="53"/>
    </row>
    <row r="43" spans="1:11" s="54" customFormat="1">
      <c r="A43" s="51"/>
      <c r="B43" s="52"/>
      <c r="C43" s="52"/>
      <c r="D43" s="52"/>
      <c r="E43" s="52"/>
      <c r="F43" s="52"/>
      <c r="G43" s="52"/>
      <c r="H43" s="52"/>
      <c r="I43" s="52"/>
      <c r="J43" s="53"/>
      <c r="K43" s="53"/>
    </row>
    <row r="44" spans="1:11" s="54" customFormat="1">
      <c r="A44" s="51"/>
      <c r="B44" s="52"/>
      <c r="C44" s="52"/>
      <c r="D44" s="52"/>
      <c r="E44" s="52"/>
      <c r="F44" s="52"/>
      <c r="G44" s="52"/>
      <c r="H44" s="52"/>
      <c r="I44" s="52"/>
      <c r="J44" s="53"/>
      <c r="K44" s="53"/>
    </row>
    <row r="45" spans="1:11" s="54" customFormat="1">
      <c r="A45" s="51"/>
      <c r="B45" s="52"/>
      <c r="C45" s="52"/>
      <c r="D45" s="52"/>
      <c r="E45" s="52"/>
      <c r="F45" s="52"/>
      <c r="G45" s="52"/>
      <c r="H45" s="52"/>
      <c r="I45" s="52"/>
      <c r="J45" s="53"/>
      <c r="K45" s="53"/>
    </row>
    <row r="46" spans="1:11" s="54" customFormat="1">
      <c r="A46" s="51"/>
      <c r="B46" s="52"/>
      <c r="C46" s="52"/>
      <c r="D46" s="52"/>
      <c r="E46" s="52"/>
      <c r="F46" s="52"/>
      <c r="G46" s="52"/>
      <c r="H46" s="52"/>
      <c r="I46" s="52"/>
      <c r="J46" s="53"/>
      <c r="K46" s="53"/>
    </row>
    <row r="47" spans="1:11" s="54" customFormat="1">
      <c r="A47" s="51"/>
      <c r="B47" s="52"/>
      <c r="C47" s="52"/>
      <c r="D47" s="52"/>
      <c r="E47" s="52"/>
      <c r="F47" s="52"/>
      <c r="G47" s="52"/>
      <c r="H47" s="52"/>
      <c r="I47" s="52"/>
      <c r="J47" s="53"/>
      <c r="K47" s="53"/>
    </row>
    <row r="48" spans="1:11" s="54" customFormat="1">
      <c r="A48" s="51"/>
      <c r="B48" s="52"/>
      <c r="C48" s="52"/>
      <c r="D48" s="52"/>
      <c r="E48" s="52"/>
      <c r="F48" s="52"/>
      <c r="G48" s="52"/>
      <c r="H48" s="52"/>
      <c r="I48" s="52"/>
      <c r="J48" s="53"/>
      <c r="K48" s="53"/>
    </row>
    <row r="49" spans="1:11" s="54" customFormat="1">
      <c r="A49" s="51"/>
      <c r="B49" s="52"/>
      <c r="C49" s="52"/>
      <c r="D49" s="52"/>
      <c r="E49" s="52"/>
      <c r="F49" s="52"/>
      <c r="G49" s="52"/>
      <c r="H49" s="52"/>
      <c r="I49" s="52"/>
      <c r="J49" s="53"/>
      <c r="K49" s="53"/>
    </row>
    <row r="50" spans="1:11" s="54" customFormat="1">
      <c r="A50" s="51"/>
      <c r="B50" s="52"/>
      <c r="C50" s="52"/>
      <c r="D50" s="52"/>
      <c r="E50" s="52"/>
      <c r="F50" s="52"/>
      <c r="G50" s="52"/>
      <c r="H50" s="52"/>
      <c r="I50" s="52"/>
      <c r="J50" s="53"/>
      <c r="K50" s="53"/>
    </row>
    <row r="51" spans="1:11" s="54" customFormat="1">
      <c r="A51" s="51"/>
      <c r="B51" s="52"/>
      <c r="C51" s="52"/>
      <c r="D51" s="52"/>
      <c r="E51" s="52"/>
      <c r="F51" s="52"/>
      <c r="G51" s="52"/>
      <c r="H51" s="52"/>
      <c r="I51" s="52"/>
      <c r="J51" s="53"/>
      <c r="K51" s="53"/>
    </row>
    <row r="52" spans="1:11" s="54" customFormat="1">
      <c r="A52" s="51"/>
      <c r="B52" s="52"/>
      <c r="C52" s="52"/>
      <c r="D52" s="52"/>
      <c r="E52" s="52"/>
      <c r="F52" s="52"/>
      <c r="G52" s="52"/>
      <c r="H52" s="52"/>
      <c r="I52" s="52"/>
      <c r="J52" s="53"/>
      <c r="K52" s="53"/>
    </row>
    <row r="53" spans="1:11" s="54" customFormat="1">
      <c r="A53" s="51"/>
      <c r="B53" s="52"/>
      <c r="C53" s="52"/>
      <c r="D53" s="52"/>
      <c r="E53" s="52"/>
      <c r="F53" s="52"/>
      <c r="G53" s="52"/>
      <c r="H53" s="52"/>
      <c r="I53" s="52"/>
      <c r="J53" s="53"/>
      <c r="K53" s="53"/>
    </row>
    <row r="54" spans="1:11" s="54" customFormat="1">
      <c r="A54" s="51"/>
      <c r="B54" s="52"/>
      <c r="C54" s="52"/>
      <c r="D54" s="52"/>
      <c r="E54" s="52"/>
      <c r="F54" s="52"/>
      <c r="G54" s="52"/>
      <c r="H54" s="52"/>
      <c r="I54" s="52"/>
      <c r="J54" s="53"/>
      <c r="K54" s="53"/>
    </row>
    <row r="55" spans="1:11" s="54" customFormat="1">
      <c r="A55" s="51"/>
      <c r="B55" s="52"/>
      <c r="C55" s="52"/>
      <c r="D55" s="52"/>
      <c r="E55" s="52"/>
      <c r="F55" s="52"/>
      <c r="G55" s="52"/>
      <c r="H55" s="52"/>
      <c r="I55" s="52"/>
      <c r="J55" s="53"/>
      <c r="K55" s="53"/>
    </row>
    <row r="56" spans="1:11" s="54" customFormat="1">
      <c r="A56" s="51"/>
      <c r="B56" s="52"/>
      <c r="C56" s="52"/>
      <c r="D56" s="52"/>
      <c r="E56" s="52"/>
      <c r="F56" s="52"/>
      <c r="G56" s="52"/>
      <c r="H56" s="52"/>
      <c r="I56" s="52"/>
      <c r="J56" s="53"/>
      <c r="K56" s="53"/>
    </row>
    <row r="57" spans="1:11" s="54" customFormat="1">
      <c r="A57" s="51"/>
      <c r="B57" s="52"/>
      <c r="C57" s="52"/>
      <c r="D57" s="52"/>
      <c r="E57" s="52"/>
      <c r="F57" s="52"/>
      <c r="G57" s="52"/>
      <c r="H57" s="52"/>
      <c r="I57" s="52"/>
      <c r="J57" s="53"/>
      <c r="K57" s="53"/>
    </row>
    <row r="58" spans="1:11" s="54" customFormat="1">
      <c r="A58" s="51"/>
      <c r="B58" s="52"/>
      <c r="C58" s="52"/>
      <c r="D58" s="52"/>
      <c r="E58" s="52"/>
      <c r="F58" s="52"/>
      <c r="G58" s="52"/>
      <c r="H58" s="52"/>
      <c r="I58" s="52"/>
      <c r="J58" s="53"/>
      <c r="K58" s="53"/>
    </row>
    <row r="59" spans="1:11" s="54" customFormat="1">
      <c r="A59" s="51"/>
      <c r="B59" s="52"/>
      <c r="C59" s="52"/>
      <c r="D59" s="52"/>
      <c r="E59" s="52"/>
      <c r="F59" s="52"/>
      <c r="G59" s="52"/>
      <c r="H59" s="52"/>
      <c r="I59" s="52"/>
      <c r="J59" s="53"/>
      <c r="K59" s="53"/>
    </row>
    <row r="60" spans="1:11" s="54" customFormat="1">
      <c r="A60" s="51"/>
      <c r="B60" s="52"/>
      <c r="C60" s="52"/>
      <c r="D60" s="52"/>
      <c r="E60" s="52"/>
      <c r="F60" s="52"/>
      <c r="G60" s="52"/>
      <c r="H60" s="52"/>
      <c r="I60" s="52"/>
      <c r="J60" s="53"/>
      <c r="K60" s="53"/>
    </row>
    <row r="61" spans="1:11" s="54" customFormat="1">
      <c r="A61" s="51"/>
      <c r="B61" s="52"/>
      <c r="C61" s="52"/>
      <c r="D61" s="52"/>
      <c r="E61" s="52"/>
      <c r="F61" s="52"/>
      <c r="G61" s="52"/>
      <c r="H61" s="52"/>
      <c r="I61" s="52"/>
      <c r="J61" s="53"/>
      <c r="K61" s="53"/>
    </row>
    <row r="62" spans="1:11" s="54" customFormat="1">
      <c r="A62" s="51"/>
      <c r="B62" s="52"/>
      <c r="C62" s="52"/>
      <c r="D62" s="52"/>
      <c r="E62" s="52"/>
      <c r="F62" s="52"/>
      <c r="G62" s="52"/>
      <c r="H62" s="52"/>
      <c r="I62" s="52"/>
      <c r="J62" s="53"/>
      <c r="K62" s="53"/>
    </row>
    <row r="63" spans="1:11" s="54" customFormat="1">
      <c r="A63" s="51"/>
      <c r="B63" s="52"/>
      <c r="C63" s="52"/>
      <c r="D63" s="52"/>
      <c r="E63" s="52"/>
      <c r="F63" s="52"/>
      <c r="G63" s="52"/>
      <c r="H63" s="52"/>
      <c r="I63" s="52"/>
      <c r="J63" s="53"/>
      <c r="K63" s="53"/>
    </row>
    <row r="64" spans="1:11" s="54" customFormat="1">
      <c r="A64" s="51"/>
      <c r="B64" s="52"/>
      <c r="C64" s="52"/>
      <c r="D64" s="52"/>
      <c r="E64" s="52"/>
      <c r="F64" s="52"/>
      <c r="G64" s="52"/>
      <c r="H64" s="52"/>
      <c r="I64" s="52"/>
      <c r="J64" s="53"/>
      <c r="K64" s="53"/>
    </row>
    <row r="65" spans="1:11" s="54" customFormat="1">
      <c r="A65" s="51"/>
      <c r="B65" s="52"/>
      <c r="C65" s="52"/>
      <c r="D65" s="52"/>
      <c r="E65" s="52"/>
      <c r="F65" s="52"/>
      <c r="G65" s="52"/>
      <c r="H65" s="52"/>
      <c r="I65" s="52"/>
      <c r="J65" s="53"/>
      <c r="K65" s="53"/>
    </row>
    <row r="66" spans="1:11" s="54" customFormat="1">
      <c r="A66" s="51"/>
      <c r="B66" s="52"/>
      <c r="C66" s="52"/>
      <c r="D66" s="52"/>
      <c r="E66" s="52"/>
      <c r="F66" s="52"/>
      <c r="G66" s="52"/>
      <c r="H66" s="52"/>
      <c r="I66" s="52"/>
      <c r="J66" s="53"/>
      <c r="K66" s="53"/>
    </row>
    <row r="67" spans="1:11" s="54" customFormat="1">
      <c r="A67" s="51"/>
      <c r="B67" s="52"/>
      <c r="C67" s="52"/>
      <c r="D67" s="52"/>
      <c r="E67" s="52"/>
      <c r="F67" s="52"/>
      <c r="G67" s="52"/>
      <c r="H67" s="52"/>
      <c r="I67" s="52"/>
      <c r="J67" s="53"/>
      <c r="K67" s="53"/>
    </row>
    <row r="68" spans="1:11" s="54" customFormat="1">
      <c r="A68" s="51"/>
      <c r="B68" s="52"/>
      <c r="C68" s="52"/>
      <c r="D68" s="52"/>
      <c r="E68" s="52"/>
      <c r="F68" s="52"/>
      <c r="G68" s="52"/>
      <c r="H68" s="52"/>
      <c r="I68" s="52"/>
      <c r="J68" s="53"/>
      <c r="K68" s="53"/>
    </row>
    <row r="69" spans="1:11" s="54" customFormat="1">
      <c r="A69" s="51"/>
      <c r="B69" s="52"/>
      <c r="C69" s="52"/>
      <c r="D69" s="52"/>
      <c r="E69" s="52"/>
      <c r="F69" s="52"/>
      <c r="G69" s="52"/>
      <c r="H69" s="52"/>
      <c r="I69" s="52"/>
      <c r="J69" s="53"/>
      <c r="K69" s="53"/>
    </row>
    <row r="70" spans="1:11" s="54" customFormat="1">
      <c r="A70" s="51"/>
      <c r="B70" s="52"/>
      <c r="C70" s="52"/>
      <c r="D70" s="52"/>
      <c r="E70" s="52"/>
      <c r="F70" s="52"/>
      <c r="G70" s="52"/>
      <c r="H70" s="52"/>
      <c r="I70" s="52"/>
      <c r="J70" s="53"/>
      <c r="K70" s="53"/>
    </row>
    <row r="71" spans="1:11" s="54" customFormat="1">
      <c r="A71" s="51"/>
      <c r="B71" s="52"/>
      <c r="C71" s="52"/>
      <c r="D71" s="52"/>
      <c r="E71" s="52"/>
      <c r="F71" s="52"/>
      <c r="G71" s="52"/>
      <c r="H71" s="52"/>
      <c r="I71" s="52"/>
      <c r="J71" s="53"/>
      <c r="K71" s="53"/>
    </row>
    <row r="72" spans="1:11" s="54" customFormat="1">
      <c r="A72" s="51"/>
      <c r="B72" s="52"/>
      <c r="C72" s="52"/>
      <c r="D72" s="52"/>
      <c r="E72" s="52"/>
      <c r="F72" s="52"/>
      <c r="G72" s="52"/>
      <c r="H72" s="52"/>
      <c r="I72" s="52"/>
      <c r="J72" s="53"/>
      <c r="K72" s="53"/>
    </row>
    <row r="73" spans="1:11" s="54" customFormat="1">
      <c r="A73" s="51"/>
      <c r="B73" s="52"/>
      <c r="C73" s="52"/>
      <c r="D73" s="52"/>
      <c r="E73" s="52"/>
      <c r="F73" s="52"/>
      <c r="G73" s="52"/>
      <c r="H73" s="52"/>
      <c r="I73" s="52"/>
      <c r="J73" s="53"/>
      <c r="K73" s="53"/>
    </row>
    <row r="74" spans="1:11" s="54" customFormat="1">
      <c r="A74" s="51"/>
      <c r="B74" s="52"/>
      <c r="C74" s="52"/>
      <c r="D74" s="52"/>
      <c r="E74" s="52"/>
      <c r="F74" s="52"/>
      <c r="G74" s="52"/>
      <c r="H74" s="52"/>
      <c r="I74" s="52"/>
      <c r="J74" s="53"/>
      <c r="K74" s="53"/>
    </row>
    <row r="75" spans="1:11" s="54" customFormat="1">
      <c r="A75" s="51"/>
      <c r="B75" s="52"/>
      <c r="C75" s="52"/>
      <c r="D75" s="52"/>
      <c r="E75" s="52"/>
      <c r="F75" s="52"/>
      <c r="G75" s="52"/>
      <c r="H75" s="52"/>
      <c r="I75" s="52"/>
      <c r="J75" s="53"/>
      <c r="K75" s="53"/>
    </row>
  </sheetData>
  <mergeCells count="2">
    <mergeCell ref="H2:I2"/>
    <mergeCell ref="J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BFP</vt:lpstr>
      <vt:lpstr>Budget des Opérations et Objets</vt:lpstr>
      <vt:lpstr>Budget Lot de Travaux</vt:lpstr>
      <vt:lpstr>Compte de Résultat Tertel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2013-10-02T12:34:05Z</dcterms:modified>
</cp:coreProperties>
</file>