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5195" windowHeight="8955" tabRatio="698" activeTab="2"/>
  </bookViews>
  <sheets>
    <sheet name="START" sheetId="3" r:id="rId1"/>
    <sheet name="THOMSON 2 variables" sheetId="1" r:id="rId2"/>
    <sheet name="THOMSON 3 variables" sheetId="2" r:id="rId3"/>
    <sheet name="Table Fisher-Snédécor" sheetId="4" r:id="rId4"/>
    <sheet name="Test de Student" sheetId="5" r:id="rId5"/>
  </sheets>
  <definedNames>
    <definedName name="_xlnm.Print_Area" localSheetId="0">START!$A$3:$C$12</definedName>
    <definedName name="_xlnm.Print_Area" localSheetId="3">'Table Fisher-Snédécor'!$A$1:$J$17</definedName>
    <definedName name="_xlnm.Print_Area" localSheetId="1">'THOMSON 2 variables'!$A$1:$J$25</definedName>
    <definedName name="_xlnm.Print_Area" localSheetId="2">'THOMSON 3 variables'!$A$3:$P$46</definedName>
  </definedNames>
  <calcPr calcId="125725"/>
</workbook>
</file>

<file path=xl/calcChain.xml><?xml version="1.0" encoding="utf-8"?>
<calcChain xmlns="http://schemas.openxmlformats.org/spreadsheetml/2006/main">
  <c r="G36" i="2"/>
  <c r="G37"/>
  <c r="G38"/>
  <c r="G39"/>
  <c r="G40"/>
  <c r="G41"/>
  <c r="G42"/>
  <c r="G43"/>
  <c r="G44"/>
  <c r="G45"/>
  <c r="G46"/>
  <c r="G35"/>
  <c r="F36"/>
  <c r="F37"/>
  <c r="F38"/>
  <c r="F39"/>
  <c r="F40"/>
  <c r="F42"/>
  <c r="F43"/>
  <c r="F44"/>
  <c r="F45"/>
  <c r="F46"/>
  <c r="F35"/>
  <c r="E36"/>
  <c r="E37"/>
  <c r="E38"/>
  <c r="E39"/>
  <c r="E40"/>
  <c r="E41"/>
  <c r="F41" s="1"/>
  <c r="E42"/>
  <c r="E43"/>
  <c r="E44"/>
  <c r="E45"/>
  <c r="E46"/>
  <c r="E35"/>
  <c r="R6"/>
  <c r="R7"/>
  <c r="R8"/>
  <c r="R9"/>
  <c r="R10"/>
  <c r="R11"/>
  <c r="R12"/>
  <c r="R13"/>
  <c r="R14"/>
  <c r="R15"/>
  <c r="R16"/>
  <c r="R5"/>
  <c r="M27" a="1"/>
  <c r="O27" s="1"/>
  <c r="M29" i="3" a="1"/>
  <c r="M30" s="1"/>
  <c r="F17" a="1"/>
  <c r="F18" s="1"/>
  <c r="F17"/>
  <c r="G18"/>
  <c r="B5" i="5"/>
  <c r="C5"/>
  <c r="D5"/>
  <c r="E5"/>
  <c r="F5"/>
  <c r="G5"/>
  <c r="H5"/>
  <c r="I5"/>
  <c r="B6"/>
  <c r="C6"/>
  <c r="D6"/>
  <c r="E6"/>
  <c r="F6"/>
  <c r="G6"/>
  <c r="H6"/>
  <c r="I6"/>
  <c r="B7"/>
  <c r="C7"/>
  <c r="D7"/>
  <c r="E7"/>
  <c r="F7"/>
  <c r="G7"/>
  <c r="H7"/>
  <c r="I7"/>
  <c r="B8"/>
  <c r="C8"/>
  <c r="D8"/>
  <c r="E8"/>
  <c r="F8"/>
  <c r="G8"/>
  <c r="H8"/>
  <c r="I8"/>
  <c r="B9"/>
  <c r="C9"/>
  <c r="D9"/>
  <c r="E9"/>
  <c r="F9"/>
  <c r="G9"/>
  <c r="H9"/>
  <c r="I9"/>
  <c r="B10"/>
  <c r="C10"/>
  <c r="D10"/>
  <c r="E10"/>
  <c r="F10"/>
  <c r="G10"/>
  <c r="H10"/>
  <c r="I10"/>
  <c r="B11"/>
  <c r="C11"/>
  <c r="D11"/>
  <c r="E11"/>
  <c r="F11"/>
  <c r="G11"/>
  <c r="H11"/>
  <c r="I11"/>
  <c r="B12"/>
  <c r="C12"/>
  <c r="D12"/>
  <c r="E12"/>
  <c r="F12"/>
  <c r="G12"/>
  <c r="H12"/>
  <c r="I12"/>
  <c r="B13"/>
  <c r="C13"/>
  <c r="D13"/>
  <c r="E13"/>
  <c r="F13"/>
  <c r="G13"/>
  <c r="H13"/>
  <c r="I13"/>
  <c r="B14"/>
  <c r="C14"/>
  <c r="D14"/>
  <c r="E14"/>
  <c r="F14"/>
  <c r="G14"/>
  <c r="H14"/>
  <c r="I14"/>
  <c r="B15"/>
  <c r="C15"/>
  <c r="D15"/>
  <c r="E15"/>
  <c r="F15"/>
  <c r="G15"/>
  <c r="H15"/>
  <c r="I15"/>
  <c r="B16"/>
  <c r="C16"/>
  <c r="D16"/>
  <c r="E16"/>
  <c r="F16"/>
  <c r="G16"/>
  <c r="H16"/>
  <c r="I16"/>
  <c r="B17"/>
  <c r="C17"/>
  <c r="D17"/>
  <c r="E17"/>
  <c r="F17"/>
  <c r="G17"/>
  <c r="H17"/>
  <c r="I17"/>
  <c r="B18"/>
  <c r="C18"/>
  <c r="D18"/>
  <c r="E18"/>
  <c r="F18"/>
  <c r="G18"/>
  <c r="H18"/>
  <c r="I18"/>
  <c r="B19"/>
  <c r="C19"/>
  <c r="D19"/>
  <c r="E19"/>
  <c r="F19"/>
  <c r="G19"/>
  <c r="H19"/>
  <c r="I19"/>
  <c r="B20"/>
  <c r="C20"/>
  <c r="D20"/>
  <c r="E20"/>
  <c r="F20"/>
  <c r="G20"/>
  <c r="H20"/>
  <c r="I20"/>
  <c r="B21"/>
  <c r="C21"/>
  <c r="D21"/>
  <c r="E21"/>
  <c r="F21"/>
  <c r="G21"/>
  <c r="H21"/>
  <c r="I21"/>
  <c r="B22"/>
  <c r="C22"/>
  <c r="D22"/>
  <c r="E22"/>
  <c r="F22"/>
  <c r="G22"/>
  <c r="H22"/>
  <c r="I22"/>
  <c r="B23"/>
  <c r="C23"/>
  <c r="D23"/>
  <c r="E23"/>
  <c r="F23"/>
  <c r="G23"/>
  <c r="H23"/>
  <c r="I23"/>
  <c r="B24"/>
  <c r="C24"/>
  <c r="D24"/>
  <c r="E24"/>
  <c r="F24"/>
  <c r="G24"/>
  <c r="H24"/>
  <c r="I24"/>
  <c r="B25"/>
  <c r="C25"/>
  <c r="D25"/>
  <c r="E25"/>
  <c r="F25"/>
  <c r="G25"/>
  <c r="H25"/>
  <c r="I25"/>
  <c r="B26"/>
  <c r="C26"/>
  <c r="D26"/>
  <c r="E26"/>
  <c r="F26"/>
  <c r="G26"/>
  <c r="H26"/>
  <c r="I26"/>
  <c r="B27"/>
  <c r="C27"/>
  <c r="D27"/>
  <c r="E27"/>
  <c r="F27"/>
  <c r="G27"/>
  <c r="H27"/>
  <c r="I27"/>
  <c r="B28"/>
  <c r="C28"/>
  <c r="D28"/>
  <c r="E28"/>
  <c r="F28"/>
  <c r="G28"/>
  <c r="H28"/>
  <c r="I28"/>
  <c r="B29"/>
  <c r="C29"/>
  <c r="D29"/>
  <c r="E29"/>
  <c r="F29"/>
  <c r="G29"/>
  <c r="H29"/>
  <c r="I29"/>
  <c r="B30"/>
  <c r="C30"/>
  <c r="D30"/>
  <c r="E30"/>
  <c r="F30"/>
  <c r="G30"/>
  <c r="H30"/>
  <c r="I30"/>
  <c r="B31"/>
  <c r="C31"/>
  <c r="D31"/>
  <c r="E31"/>
  <c r="F31"/>
  <c r="G31"/>
  <c r="H31"/>
  <c r="I31"/>
  <c r="B32"/>
  <c r="C32"/>
  <c r="D32"/>
  <c r="E32"/>
  <c r="F32"/>
  <c r="G32"/>
  <c r="H32"/>
  <c r="I32"/>
  <c r="B33"/>
  <c r="C33"/>
  <c r="D33"/>
  <c r="E33"/>
  <c r="F33"/>
  <c r="G33"/>
  <c r="H33"/>
  <c r="I33"/>
  <c r="B34"/>
  <c r="C34"/>
  <c r="D34"/>
  <c r="E34"/>
  <c r="F34"/>
  <c r="G34"/>
  <c r="H34"/>
  <c r="I34"/>
  <c r="B4" i="4"/>
  <c r="C4"/>
  <c r="D4"/>
  <c r="E4"/>
  <c r="F4"/>
  <c r="G4"/>
  <c r="H4"/>
  <c r="I4"/>
  <c r="J4"/>
  <c r="B5"/>
  <c r="C5"/>
  <c r="D5"/>
  <c r="E5"/>
  <c r="F5"/>
  <c r="G5"/>
  <c r="H5"/>
  <c r="I5"/>
  <c r="J5"/>
  <c r="B6"/>
  <c r="C6"/>
  <c r="D6"/>
  <c r="E6"/>
  <c r="F6"/>
  <c r="G6"/>
  <c r="H6"/>
  <c r="I6"/>
  <c r="J6"/>
  <c r="B7"/>
  <c r="C7"/>
  <c r="D7"/>
  <c r="E7"/>
  <c r="F7"/>
  <c r="G7"/>
  <c r="H7"/>
  <c r="I7"/>
  <c r="J7"/>
  <c r="B8"/>
  <c r="C8"/>
  <c r="D8"/>
  <c r="E8"/>
  <c r="F8"/>
  <c r="G8"/>
  <c r="H8"/>
  <c r="I8"/>
  <c r="J8"/>
  <c r="B9"/>
  <c r="C9"/>
  <c r="D9"/>
  <c r="E9"/>
  <c r="F9"/>
  <c r="G9"/>
  <c r="H9"/>
  <c r="I9"/>
  <c r="J9"/>
  <c r="B10"/>
  <c r="C10"/>
  <c r="D10"/>
  <c r="E10"/>
  <c r="F10"/>
  <c r="G10"/>
  <c r="H10"/>
  <c r="I10"/>
  <c r="J10"/>
  <c r="B11"/>
  <c r="C11"/>
  <c r="D11"/>
  <c r="E11"/>
  <c r="F11"/>
  <c r="G11"/>
  <c r="H11"/>
  <c r="I11"/>
  <c r="J11"/>
  <c r="B12"/>
  <c r="C12"/>
  <c r="D12"/>
  <c r="E12"/>
  <c r="F12"/>
  <c r="G12"/>
  <c r="H12"/>
  <c r="I12"/>
  <c r="J12"/>
  <c r="B13"/>
  <c r="C13"/>
  <c r="D13"/>
  <c r="E13"/>
  <c r="F13"/>
  <c r="G13"/>
  <c r="H13"/>
  <c r="I13"/>
  <c r="J13"/>
  <c r="B14"/>
  <c r="C14"/>
  <c r="D14"/>
  <c r="E14"/>
  <c r="F14"/>
  <c r="G14"/>
  <c r="H14"/>
  <c r="I14"/>
  <c r="J14"/>
  <c r="B15"/>
  <c r="C15"/>
  <c r="D15"/>
  <c r="E15"/>
  <c r="F15"/>
  <c r="G15"/>
  <c r="H15"/>
  <c r="I15"/>
  <c r="J15"/>
  <c r="B16"/>
  <c r="C16"/>
  <c r="D16"/>
  <c r="E16"/>
  <c r="F16"/>
  <c r="G16"/>
  <c r="H16"/>
  <c r="I16"/>
  <c r="J16"/>
  <c r="B17"/>
  <c r="C17"/>
  <c r="D17"/>
  <c r="E17"/>
  <c r="F17"/>
  <c r="G17"/>
  <c r="H17"/>
  <c r="I17"/>
  <c r="J17"/>
  <c r="F5" i="2"/>
  <c r="G5"/>
  <c r="H5"/>
  <c r="I5"/>
  <c r="J5"/>
  <c r="K5"/>
  <c r="L5"/>
  <c r="M5"/>
  <c r="N5"/>
  <c r="F6"/>
  <c r="F17" s="1"/>
  <c r="E28" s="1"/>
  <c r="G6"/>
  <c r="H6"/>
  <c r="H17" s="1"/>
  <c r="E30" s="1"/>
  <c r="I6"/>
  <c r="J6"/>
  <c r="J17" s="1"/>
  <c r="C29" s="1"/>
  <c r="K6"/>
  <c r="L6"/>
  <c r="L17" s="1"/>
  <c r="M6"/>
  <c r="N6"/>
  <c r="N17" s="1"/>
  <c r="F7"/>
  <c r="G7"/>
  <c r="H7"/>
  <c r="I7"/>
  <c r="J7"/>
  <c r="K7"/>
  <c r="L7"/>
  <c r="M7"/>
  <c r="N7"/>
  <c r="F8"/>
  <c r="G8"/>
  <c r="H8"/>
  <c r="I8"/>
  <c r="J8"/>
  <c r="K8"/>
  <c r="L8"/>
  <c r="M8"/>
  <c r="N8"/>
  <c r="F9"/>
  <c r="G9"/>
  <c r="H9"/>
  <c r="I9"/>
  <c r="J9"/>
  <c r="K9"/>
  <c r="L9"/>
  <c r="M9"/>
  <c r="N9"/>
  <c r="F10"/>
  <c r="G10"/>
  <c r="H10"/>
  <c r="I10"/>
  <c r="J10"/>
  <c r="K10"/>
  <c r="L10"/>
  <c r="M10"/>
  <c r="N10"/>
  <c r="F11"/>
  <c r="G11"/>
  <c r="H11"/>
  <c r="I11"/>
  <c r="J11"/>
  <c r="K11"/>
  <c r="L11"/>
  <c r="M11"/>
  <c r="N11"/>
  <c r="F12"/>
  <c r="G12"/>
  <c r="H12"/>
  <c r="I12"/>
  <c r="J12"/>
  <c r="K12"/>
  <c r="L12"/>
  <c r="M12"/>
  <c r="N12"/>
  <c r="F13"/>
  <c r="G13"/>
  <c r="H13"/>
  <c r="I13"/>
  <c r="J13"/>
  <c r="K13"/>
  <c r="L13"/>
  <c r="M13"/>
  <c r="N13"/>
  <c r="F14"/>
  <c r="G14"/>
  <c r="H14"/>
  <c r="I14"/>
  <c r="J14"/>
  <c r="K14"/>
  <c r="L14"/>
  <c r="M14"/>
  <c r="N14"/>
  <c r="F15"/>
  <c r="G15"/>
  <c r="H15"/>
  <c r="I15"/>
  <c r="J15"/>
  <c r="K15"/>
  <c r="L15"/>
  <c r="M15"/>
  <c r="N15"/>
  <c r="F16"/>
  <c r="G16"/>
  <c r="H16"/>
  <c r="I16"/>
  <c r="J16"/>
  <c r="K16"/>
  <c r="L16"/>
  <c r="M16"/>
  <c r="N16"/>
  <c r="B17"/>
  <c r="C17"/>
  <c r="C18" s="1"/>
  <c r="D17"/>
  <c r="E17"/>
  <c r="E18" s="1"/>
  <c r="G17"/>
  <c r="E29" s="1"/>
  <c r="I17"/>
  <c r="K17"/>
  <c r="M17"/>
  <c r="B18"/>
  <c r="D18"/>
  <c r="A27"/>
  <c r="C27"/>
  <c r="E27"/>
  <c r="B28"/>
  <c r="D28"/>
  <c r="A29"/>
  <c r="B30"/>
  <c r="D30"/>
  <c r="A34" i="1"/>
  <c r="B34"/>
  <c r="B44" s="1"/>
  <c r="C34"/>
  <c r="D34"/>
  <c r="D44" s="1"/>
  <c r="E34"/>
  <c r="A35"/>
  <c r="B35"/>
  <c r="C35"/>
  <c r="D35"/>
  <c r="E35"/>
  <c r="A36"/>
  <c r="B36"/>
  <c r="C36"/>
  <c r="D36"/>
  <c r="E36"/>
  <c r="A37"/>
  <c r="B37"/>
  <c r="C37"/>
  <c r="D37"/>
  <c r="E37"/>
  <c r="A38"/>
  <c r="B38"/>
  <c r="C38"/>
  <c r="D38"/>
  <c r="E38"/>
  <c r="A39"/>
  <c r="B39"/>
  <c r="C39"/>
  <c r="D39"/>
  <c r="E39"/>
  <c r="A40"/>
  <c r="B40"/>
  <c r="C40"/>
  <c r="D40"/>
  <c r="E40"/>
  <c r="A41"/>
  <c r="B41"/>
  <c r="C41"/>
  <c r="D41"/>
  <c r="E41"/>
  <c r="A42"/>
  <c r="B42"/>
  <c r="C42"/>
  <c r="D42"/>
  <c r="E42"/>
  <c r="A43"/>
  <c r="B43"/>
  <c r="C43"/>
  <c r="D43"/>
  <c r="E43"/>
  <c r="B14"/>
  <c r="C14"/>
  <c r="C15" s="1"/>
  <c r="D14"/>
  <c r="A44"/>
  <c r="C44"/>
  <c r="E44"/>
  <c r="B15"/>
  <c r="D15"/>
  <c r="E23" a="1"/>
  <c r="E23" s="1"/>
  <c r="G23"/>
  <c r="F24"/>
  <c r="F25"/>
  <c r="K31" a="1"/>
  <c r="K31" s="1"/>
  <c r="M31"/>
  <c r="L32"/>
  <c r="K33"/>
  <c r="M33"/>
  <c r="L34"/>
  <c r="K35"/>
  <c r="M35"/>
  <c r="D4" i="3"/>
  <c r="E4"/>
  <c r="D5"/>
  <c r="E5"/>
  <c r="D6"/>
  <c r="E6"/>
  <c r="D7"/>
  <c r="E7"/>
  <c r="D8"/>
  <c r="E8"/>
  <c r="D9"/>
  <c r="E9"/>
  <c r="D10"/>
  <c r="E10"/>
  <c r="B11"/>
  <c r="C11"/>
  <c r="E17" s="1"/>
  <c r="D11"/>
  <c r="E11"/>
  <c r="B12"/>
  <c r="F4" s="1"/>
  <c r="C12"/>
  <c r="H4" s="1"/>
  <c r="D12"/>
  <c r="E12"/>
  <c r="C17"/>
  <c r="D17"/>
  <c r="C18"/>
  <c r="D18"/>
  <c r="E18"/>
  <c r="E29"/>
  <c r="F29" s="1"/>
  <c r="E31"/>
  <c r="F31" s="1"/>
  <c r="E33"/>
  <c r="F33" s="1"/>
  <c r="E35"/>
  <c r="F35" s="1"/>
  <c r="B36"/>
  <c r="B37" s="1"/>
  <c r="C36"/>
  <c r="C37"/>
  <c r="M31" i="2" l="1"/>
  <c r="M30"/>
  <c r="M29"/>
  <c r="M28"/>
  <c r="M27"/>
  <c r="N31"/>
  <c r="N30"/>
  <c r="N29"/>
  <c r="N28"/>
  <c r="N27"/>
  <c r="P31"/>
  <c r="P30"/>
  <c r="P29"/>
  <c r="P28"/>
  <c r="P27"/>
  <c r="O31"/>
  <c r="O30"/>
  <c r="O29"/>
  <c r="O28"/>
  <c r="N32" i="3"/>
  <c r="N30"/>
  <c r="M33"/>
  <c r="M31"/>
  <c r="M29"/>
  <c r="N33"/>
  <c r="N31"/>
  <c r="N29"/>
  <c r="M32"/>
  <c r="G17"/>
  <c r="G4"/>
  <c r="I4"/>
  <c r="C30" i="2"/>
  <c r="D29"/>
  <c r="C28"/>
  <c r="B29"/>
  <c r="H11" i="3"/>
  <c r="H12" s="1"/>
  <c r="E34"/>
  <c r="F34" s="1"/>
  <c r="E32"/>
  <c r="F32" s="1"/>
  <c r="E30"/>
  <c r="F30" s="1"/>
  <c r="F36" s="1"/>
  <c r="H10"/>
  <c r="F10"/>
  <c r="H9"/>
  <c r="F9"/>
  <c r="H8"/>
  <c r="F8"/>
  <c r="H7"/>
  <c r="F7"/>
  <c r="H6"/>
  <c r="F6"/>
  <c r="H5"/>
  <c r="F5"/>
  <c r="L35" i="1"/>
  <c r="M34"/>
  <c r="K34"/>
  <c r="L33"/>
  <c r="M32"/>
  <c r="K32"/>
  <c r="L31"/>
  <c r="G25"/>
  <c r="E25"/>
  <c r="G24"/>
  <c r="E24"/>
  <c r="F23"/>
  <c r="H23" s="1" a="1"/>
  <c r="A30" i="2"/>
  <c r="A28"/>
  <c r="D27"/>
  <c r="B27"/>
  <c r="F27" s="1" a="1"/>
  <c r="H23" i="1" l="1"/>
  <c r="H24"/>
  <c r="H25"/>
  <c r="G27" i="2"/>
  <c r="I27"/>
  <c r="F28"/>
  <c r="H28"/>
  <c r="G29"/>
  <c r="I29"/>
  <c r="F30"/>
  <c r="H30"/>
  <c r="F27"/>
  <c r="H27"/>
  <c r="G28"/>
  <c r="I28"/>
  <c r="F29"/>
  <c r="H29"/>
  <c r="G30"/>
  <c r="I30"/>
  <c r="G5" i="3"/>
  <c r="I5"/>
  <c r="G7"/>
  <c r="I7"/>
  <c r="G9"/>
  <c r="I9"/>
  <c r="G10"/>
  <c r="I10"/>
  <c r="I17" a="1"/>
  <c r="F11"/>
  <c r="F12" s="1"/>
  <c r="G6"/>
  <c r="I6"/>
  <c r="I11" s="1"/>
  <c r="I12" s="1"/>
  <c r="G8"/>
  <c r="I8"/>
  <c r="E36"/>
  <c r="G11"/>
  <c r="G12" s="1"/>
  <c r="I17" l="1"/>
  <c r="I18"/>
  <c r="C28" i="1"/>
  <c r="F34"/>
  <c r="F35"/>
  <c r="F36"/>
  <c r="F37"/>
  <c r="F38"/>
  <c r="F39"/>
  <c r="F40"/>
  <c r="F41"/>
  <c r="F42"/>
  <c r="F43"/>
  <c r="C29"/>
  <c r="K27" i="2" a="1"/>
  <c r="K30" l="1"/>
  <c r="K28"/>
  <c r="K29"/>
  <c r="K27"/>
  <c r="D29" i="3"/>
  <c r="D31"/>
  <c r="D33"/>
  <c r="D35"/>
  <c r="D30"/>
  <c r="D32"/>
  <c r="D34"/>
  <c r="F44" i="1"/>
  <c r="G34" i="3" l="1"/>
  <c r="H34" s="1"/>
  <c r="I34"/>
  <c r="J34" s="1"/>
  <c r="G30"/>
  <c r="H30" s="1"/>
  <c r="I30"/>
  <c r="J30" s="1"/>
  <c r="G33"/>
  <c r="H33" s="1"/>
  <c r="I33"/>
  <c r="J33" s="1"/>
  <c r="N21"/>
  <c r="G29"/>
  <c r="I29"/>
  <c r="D36"/>
  <c r="G32"/>
  <c r="H32" s="1"/>
  <c r="I32"/>
  <c r="J32" s="1"/>
  <c r="G35"/>
  <c r="H35" s="1"/>
  <c r="I35"/>
  <c r="J35" s="1"/>
  <c r="G31"/>
  <c r="H31" s="1"/>
  <c r="I31"/>
  <c r="J31" s="1"/>
  <c r="O5" i="2"/>
  <c r="O6"/>
  <c r="P6" s="1"/>
  <c r="O7"/>
  <c r="P7" s="1"/>
  <c r="O8"/>
  <c r="P8" s="1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P5" l="1"/>
  <c r="P18" s="1"/>
  <c r="O17"/>
  <c r="J29" i="3"/>
  <c r="J36" s="1"/>
  <c r="I36"/>
  <c r="H29"/>
  <c r="H36" s="1"/>
  <c r="G36"/>
</calcChain>
</file>

<file path=xl/sharedStrings.xml><?xml version="1.0" encoding="utf-8"?>
<sst xmlns="http://schemas.openxmlformats.org/spreadsheetml/2006/main" count="113" uniqueCount="82">
  <si>
    <t>MATRICE INVERSE</t>
  </si>
  <si>
    <t>2nd membre</t>
  </si>
  <si>
    <t>Matrice des coefficients</t>
  </si>
  <si>
    <t>vecteur solution</t>
  </si>
  <si>
    <t>Observé</t>
  </si>
  <si>
    <t>PLV</t>
  </si>
  <si>
    <t>PUB</t>
  </si>
  <si>
    <t>(i)</t>
  </si>
  <si>
    <t>Y</t>
  </si>
  <si>
    <t>(Y)</t>
  </si>
  <si>
    <t>(X1)</t>
  </si>
  <si>
    <t>(X2)</t>
  </si>
  <si>
    <t>(X1)(Y)</t>
  </si>
  <si>
    <t>(X2)(Y)</t>
  </si>
  <si>
    <r>
      <t>(X2)</t>
    </r>
    <r>
      <rPr>
        <vertAlign val="superscript"/>
        <sz val="10"/>
        <rFont val="Arial"/>
        <family val="2"/>
      </rPr>
      <t>2</t>
    </r>
  </si>
  <si>
    <r>
      <t>(X1)</t>
    </r>
    <r>
      <rPr>
        <vertAlign val="superscript"/>
        <sz val="10"/>
        <rFont val="Arial"/>
        <family val="2"/>
      </rPr>
      <t>2</t>
    </r>
  </si>
  <si>
    <t>(X1)(X2)</t>
  </si>
  <si>
    <t>Calcul de Y</t>
  </si>
  <si>
    <t>Σ</t>
  </si>
  <si>
    <t>Y = f (PUB, PLV)</t>
  </si>
  <si>
    <t>Prévision de ventes</t>
  </si>
  <si>
    <t>Demande en milliers</t>
  </si>
  <si>
    <r>
      <t>PUB en 10</t>
    </r>
    <r>
      <rPr>
        <vertAlign val="superscript"/>
        <sz val="10"/>
        <rFont val="Arial"/>
        <family val="2"/>
      </rPr>
      <t xml:space="preserve">4 </t>
    </r>
    <r>
      <rPr>
        <sz val="10"/>
        <rFont val="Arial"/>
        <family val="2"/>
      </rPr>
      <t>€</t>
    </r>
  </si>
  <si>
    <r>
      <t>PLV en 10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€</t>
    </r>
  </si>
  <si>
    <t>Moy</t>
  </si>
  <si>
    <r>
      <t>PV en 10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€</t>
    </r>
  </si>
  <si>
    <t>(X3)</t>
  </si>
  <si>
    <t>(X3)(Y)</t>
  </si>
  <si>
    <r>
      <t>(X3)</t>
    </r>
    <r>
      <rPr>
        <vertAlign val="superscript"/>
        <sz val="10"/>
        <rFont val="Arial"/>
        <family val="2"/>
      </rPr>
      <t>2</t>
    </r>
  </si>
  <si>
    <t>(X1)(X3)</t>
  </si>
  <si>
    <t>(X2)(X3)</t>
  </si>
  <si>
    <t>Matrice inverse</t>
  </si>
  <si>
    <t>Vecteur solution</t>
  </si>
  <si>
    <t>a</t>
  </si>
  <si>
    <t>b</t>
  </si>
  <si>
    <t>c</t>
  </si>
  <si>
    <t>d</t>
  </si>
  <si>
    <t>Ecart en %</t>
  </si>
  <si>
    <t>CALCULS AVEC DROITEREG</t>
  </si>
  <si>
    <t>Test F</t>
  </si>
  <si>
    <t>Xi Yi</t>
  </si>
  <si>
    <r>
      <t>(Xi)</t>
    </r>
    <r>
      <rPr>
        <vertAlign val="superscript"/>
        <sz val="10"/>
        <rFont val="Arial"/>
        <family val="2"/>
      </rPr>
      <t>2</t>
    </r>
  </si>
  <si>
    <t>(Xi-Xmoy)</t>
  </si>
  <si>
    <r>
      <t>(Xi-Xmoy)</t>
    </r>
    <r>
      <rPr>
        <vertAlign val="superscript"/>
        <sz val="10"/>
        <rFont val="Arial"/>
        <family val="2"/>
      </rPr>
      <t>2</t>
    </r>
  </si>
  <si>
    <t>(Yi-Ymoy)</t>
  </si>
  <si>
    <t>(Xi-Xmoy)(Yi-Ymoy)</t>
  </si>
  <si>
    <t>Dépt (i)</t>
  </si>
  <si>
    <t>Nbre de visites Xi observées</t>
  </si>
  <si>
    <t>Zi calculé</t>
  </si>
  <si>
    <t>Yi-Ymoy</t>
  </si>
  <si>
    <r>
      <t>(Yi-Ymoy)</t>
    </r>
    <r>
      <rPr>
        <vertAlign val="superscript"/>
        <sz val="10"/>
        <rFont val="Arial"/>
        <family val="2"/>
      </rPr>
      <t>2</t>
    </r>
  </si>
  <si>
    <t>(Zi-Ymoy)</t>
  </si>
  <si>
    <r>
      <t>(Zi-Ymoy)</t>
    </r>
    <r>
      <rPr>
        <vertAlign val="superscript"/>
        <sz val="10"/>
        <rFont val="Arial"/>
        <family val="2"/>
      </rPr>
      <t>2</t>
    </r>
  </si>
  <si>
    <t>(Zi-Yi)</t>
  </si>
  <si>
    <r>
      <t>(Zi-Yi)</t>
    </r>
    <r>
      <rPr>
        <vertAlign val="superscript"/>
        <sz val="10"/>
        <rFont val="Arial"/>
        <family val="2"/>
      </rPr>
      <t>2</t>
    </r>
  </si>
  <si>
    <r>
      <t>Commandes Yi observées en 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euros</t>
    </r>
  </si>
  <si>
    <t>Matrice coeff</t>
  </si>
  <si>
    <t>Yi</t>
  </si>
  <si>
    <t>Xi</t>
  </si>
  <si>
    <t>Calculs de DROITEREG</t>
  </si>
  <si>
    <t>F</t>
  </si>
  <si>
    <t>degrés de liberté</t>
  </si>
  <si>
    <r>
      <t>Σ(Zi-Ymoy)</t>
    </r>
    <r>
      <rPr>
        <vertAlign val="superscript"/>
        <sz val="10"/>
        <rFont val="Arial"/>
        <family val="2"/>
      </rPr>
      <t>2</t>
    </r>
  </si>
  <si>
    <r>
      <t>Σ(Zi-Yi)</t>
    </r>
    <r>
      <rPr>
        <vertAlign val="superscript"/>
        <sz val="10"/>
        <rFont val="Arial"/>
        <family val="2"/>
      </rPr>
      <t>2</t>
    </r>
  </si>
  <si>
    <t>Erreur Std sur a</t>
  </si>
  <si>
    <t>Valeur du coeff a</t>
  </si>
  <si>
    <t>Valeur du coeff b</t>
  </si>
  <si>
    <r>
      <t>Σ(Zi-Ymoy)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</t>
    </r>
    <r>
      <rPr>
        <sz val="10"/>
        <rFont val="Arial"/>
      </rPr>
      <t>Σ</t>
    </r>
    <r>
      <rPr>
        <sz val="10"/>
        <rFont val="Arial"/>
        <family val="2"/>
      </rPr>
      <t>(Yi-Ymoy)</t>
    </r>
    <r>
      <rPr>
        <vertAlign val="superscript"/>
        <sz val="10"/>
        <rFont val="Arial"/>
        <family val="2"/>
      </rPr>
      <t>2</t>
    </r>
  </si>
  <si>
    <t>k</t>
  </si>
  <si>
    <t>n-k-1</t>
  </si>
  <si>
    <t>α</t>
  </si>
  <si>
    <t xml:space="preserve">Table de Fisher-Snédécor </t>
  </si>
  <si>
    <t>Table de Student</t>
  </si>
  <si>
    <t>Chiffre d'affaires</t>
  </si>
  <si>
    <t>Marge sur coût de production après PUB et PLV</t>
  </si>
  <si>
    <t xml:space="preserve">CALCUL DE LA MARGE </t>
  </si>
  <si>
    <t>Pr</t>
  </si>
  <si>
    <r>
      <t>PUB en 10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€</t>
    </r>
  </si>
  <si>
    <r>
      <t>Coût unitaire direct de prod en 10</t>
    </r>
    <r>
      <rPr>
        <vertAlign val="superscript"/>
        <sz val="10"/>
        <color indexed="10"/>
        <rFont val="Arial"/>
        <family val="2"/>
      </rPr>
      <t>2</t>
    </r>
    <r>
      <rPr>
        <sz val="10"/>
        <color indexed="10"/>
        <rFont val="Arial"/>
        <family val="2"/>
      </rPr>
      <t>€</t>
    </r>
  </si>
  <si>
    <t>Quantité demandée calculée par le modèle</t>
  </si>
  <si>
    <t>CALCULS DU MODELE AVEC DROITEREG</t>
  </si>
  <si>
    <t>Zi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</si>
</sst>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7" formatCode="#,##0.00\ &quot;€&quot;"/>
  </numFmts>
  <fonts count="12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</font>
    <font>
      <b/>
      <sz val="12"/>
      <name val="Arial"/>
      <family val="2"/>
    </font>
    <font>
      <sz val="10"/>
      <color indexed="10"/>
      <name val="Arial"/>
    </font>
    <font>
      <sz val="10"/>
      <color indexed="48"/>
      <name val="Arial"/>
    </font>
    <font>
      <vertAlign val="superscript"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0" xfId="0" applyNumberFormat="1"/>
    <xf numFmtId="164" fontId="0" fillId="0" borderId="0" xfId="0" applyNumberFormat="1"/>
    <xf numFmtId="2" fontId="0" fillId="0" borderId="3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2" borderId="6" xfId="0" applyFill="1" applyBorder="1"/>
    <xf numFmtId="0" fontId="8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6" xfId="0" applyBorder="1"/>
    <xf numFmtId="0" fontId="0" fillId="0" borderId="0" xfId="0" applyAlignment="1">
      <alignment horizontal="right"/>
    </xf>
    <xf numFmtId="0" fontId="0" fillId="0" borderId="9" xfId="0" applyBorder="1" applyAlignment="1">
      <alignment horizontal="center"/>
    </xf>
    <xf numFmtId="0" fontId="0" fillId="0" borderId="9" xfId="0" applyBorder="1"/>
    <xf numFmtId="2" fontId="0" fillId="0" borderId="9" xfId="0" applyNumberFormat="1" applyBorder="1"/>
    <xf numFmtId="0" fontId="3" fillId="0" borderId="10" xfId="0" applyFont="1" applyBorder="1" applyAlignment="1">
      <alignment horizontal="center"/>
    </xf>
    <xf numFmtId="9" fontId="9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/>
    </xf>
    <xf numFmtId="2" fontId="0" fillId="0" borderId="13" xfId="0" applyNumberFormat="1" applyBorder="1"/>
    <xf numFmtId="0" fontId="0" fillId="0" borderId="14" xfId="0" applyBorder="1" applyAlignment="1">
      <alignment horizontal="center"/>
    </xf>
    <xf numFmtId="2" fontId="0" fillId="0" borderId="15" xfId="0" applyNumberFormat="1" applyBorder="1"/>
    <xf numFmtId="2" fontId="0" fillId="0" borderId="16" xfId="0" applyNumberFormat="1" applyBorder="1"/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9" xfId="0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4" fontId="0" fillId="0" borderId="9" xfId="0" applyNumberFormat="1" applyBorder="1"/>
    <xf numFmtId="164" fontId="0" fillId="2" borderId="9" xfId="0" applyNumberFormat="1" applyFill="1" applyBorder="1"/>
    <xf numFmtId="1" fontId="0" fillId="0" borderId="9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2" borderId="13" xfId="0" applyNumberFormat="1" applyFill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2" fontId="0" fillId="0" borderId="1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9" fontId="3" fillId="0" borderId="0" xfId="0" applyNumberFormat="1" applyFont="1" applyAlignment="1">
      <alignment horizontal="center"/>
    </xf>
    <xf numFmtId="9" fontId="0" fillId="0" borderId="0" xfId="0" applyNumberFormat="1" applyAlignment="1">
      <alignment horizontal="right"/>
    </xf>
    <xf numFmtId="0" fontId="3" fillId="0" borderId="0" xfId="0" applyFont="1" applyAlignment="1"/>
    <xf numFmtId="2" fontId="0" fillId="3" borderId="9" xfId="0" applyNumberFormat="1" applyFill="1" applyBorder="1"/>
    <xf numFmtId="0" fontId="3" fillId="0" borderId="0" xfId="0" applyFont="1" applyBorder="1"/>
    <xf numFmtId="0" fontId="0" fillId="0" borderId="12" xfId="0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0" fillId="0" borderId="10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165" fontId="0" fillId="0" borderId="0" xfId="0" applyNumberFormat="1" applyAlignment="1">
      <alignment horizontal="center"/>
    </xf>
    <xf numFmtId="0" fontId="0" fillId="0" borderId="24" xfId="0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0" fontId="0" fillId="0" borderId="13" xfId="0" applyNumberFormat="1" applyBorder="1"/>
    <xf numFmtId="0" fontId="3" fillId="0" borderId="12" xfId="0" applyFont="1" applyBorder="1" applyAlignment="1">
      <alignment horizontal="center"/>
    </xf>
    <xf numFmtId="0" fontId="0" fillId="0" borderId="14" xfId="0" applyBorder="1"/>
    <xf numFmtId="10" fontId="0" fillId="0" borderId="16" xfId="0" applyNumberFormat="1" applyBorder="1"/>
    <xf numFmtId="2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vertical="center"/>
    </xf>
    <xf numFmtId="2" fontId="0" fillId="0" borderId="15" xfId="0" applyNumberFormat="1" applyBorder="1" applyAlignment="1">
      <alignment horizontal="center"/>
    </xf>
    <xf numFmtId="164" fontId="0" fillId="0" borderId="16" xfId="0" applyNumberFormat="1" applyBorder="1"/>
    <xf numFmtId="0" fontId="3" fillId="0" borderId="8" xfId="0" applyFont="1" applyBorder="1" applyAlignment="1">
      <alignment vertical="center"/>
    </xf>
    <xf numFmtId="2" fontId="0" fillId="0" borderId="12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67" fontId="0" fillId="0" borderId="9" xfId="0" applyNumberFormat="1" applyBorder="1" applyAlignment="1">
      <alignment horizontal="center"/>
    </xf>
    <xf numFmtId="167" fontId="0" fillId="0" borderId="13" xfId="0" applyNumberForma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8.686449664047674E-2"/>
          <c:y val="7.0460891082558139E-2"/>
          <c:w val="0.88347549022143368"/>
          <c:h val="0.81030024744941853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9005244485445843E-2"/>
                  <c:y val="2.071336002890291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3545225608413429E-2"/>
                  <c:y val="3.1011630404930081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cat>
            <c:numLit>
              <c:formatCode>General</c:formatCode>
              <c:ptCount val="7"/>
              <c:pt idx="0">
                <c:v>2</c:v>
              </c:pt>
              <c:pt idx="1">
                <c:v>3</c:v>
              </c:pt>
              <c:pt idx="2">
                <c:v>5</c:v>
              </c:pt>
              <c:pt idx="3">
                <c:v>9</c:v>
              </c:pt>
              <c:pt idx="4">
                <c:v>10</c:v>
              </c:pt>
              <c:pt idx="5">
                <c:v>12</c:v>
              </c:pt>
              <c:pt idx="6">
                <c:v>15</c:v>
              </c:pt>
            </c:numLit>
          </c:cat>
          <c:val>
            <c:numLit>
              <c:formatCode>General</c:formatCode>
              <c:ptCount val="7"/>
              <c:pt idx="0">
                <c:v>23</c:v>
              </c:pt>
              <c:pt idx="1">
                <c:v>27</c:v>
              </c:pt>
              <c:pt idx="2">
                <c:v>28</c:v>
              </c:pt>
              <c:pt idx="3">
                <c:v>39</c:v>
              </c:pt>
              <c:pt idx="4">
                <c:v>39</c:v>
              </c:pt>
              <c:pt idx="5">
                <c:v>45</c:v>
              </c:pt>
              <c:pt idx="6">
                <c:v>51</c:v>
              </c:pt>
            </c:numLit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7"/>
              <c:pt idx="0">
                <c:v>2</c:v>
              </c:pt>
              <c:pt idx="1">
                <c:v>3</c:v>
              </c:pt>
              <c:pt idx="2">
                <c:v>5</c:v>
              </c:pt>
              <c:pt idx="3">
                <c:v>9</c:v>
              </c:pt>
              <c:pt idx="4">
                <c:v>10</c:v>
              </c:pt>
              <c:pt idx="5">
                <c:v>12</c:v>
              </c:pt>
              <c:pt idx="6">
                <c:v>15</c:v>
              </c:pt>
            </c:numLit>
          </c:cat>
          <c:val>
            <c:numLit>
              <c:formatCode>General</c:formatCode>
              <c:ptCount val="7"/>
              <c:pt idx="0">
                <c:v>23.271428571428551</c:v>
              </c:pt>
              <c:pt idx="1">
                <c:v>25.392857142857128</c:v>
              </c:pt>
              <c:pt idx="2">
                <c:v>29.635714285714272</c:v>
              </c:pt>
              <c:pt idx="3">
                <c:v>38.121428571428552</c:v>
              </c:pt>
              <c:pt idx="4">
                <c:v>40.242857142857133</c:v>
              </c:pt>
              <c:pt idx="5">
                <c:v>44.485714285714266</c:v>
              </c:pt>
              <c:pt idx="6">
                <c:v>50.849999999999987</c:v>
              </c:pt>
            </c:numLit>
          </c:val>
        </c:ser>
        <c:marker val="1"/>
        <c:axId val="90907392"/>
        <c:axId val="90909312"/>
      </c:lineChart>
      <c:catAx>
        <c:axId val="909073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0909312"/>
        <c:crosses val="autoZero"/>
        <c:auto val="1"/>
        <c:lblAlgn val="ctr"/>
        <c:lblOffset val="100"/>
        <c:tickLblSkip val="1"/>
        <c:tickMarkSkip val="1"/>
      </c:catAx>
      <c:valAx>
        <c:axId val="90909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0907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711310980845482E-2"/>
          <c:y val="8.2508516748261998E-2"/>
          <c:w val="0.86614395234567865"/>
          <c:h val="0.78218073877352379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'THOMSON 2 variables'!$B$4:$B$13</c:f>
              <c:numCache>
                <c:formatCode>General</c:formatCode>
                <c:ptCount val="10"/>
                <c:pt idx="0">
                  <c:v>30</c:v>
                </c:pt>
                <c:pt idx="1">
                  <c:v>22</c:v>
                </c:pt>
                <c:pt idx="2">
                  <c:v>29</c:v>
                </c:pt>
                <c:pt idx="3">
                  <c:v>35</c:v>
                </c:pt>
                <c:pt idx="4">
                  <c:v>25</c:v>
                </c:pt>
                <c:pt idx="5">
                  <c:v>40</c:v>
                </c:pt>
                <c:pt idx="6">
                  <c:v>24</c:v>
                </c:pt>
                <c:pt idx="7">
                  <c:v>21</c:v>
                </c:pt>
                <c:pt idx="8">
                  <c:v>32</c:v>
                </c:pt>
                <c:pt idx="9">
                  <c:v>15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'THOMSON 2 variables'!$F$34:$F$43</c:f>
              <c:numCache>
                <c:formatCode>0.00</c:formatCode>
                <c:ptCount val="10"/>
                <c:pt idx="0">
                  <c:v>32.753911582484506</c:v>
                </c:pt>
                <c:pt idx="1">
                  <c:v>21.200357030347575</c:v>
                </c:pt>
                <c:pt idx="2">
                  <c:v>28.814186705870014</c:v>
                </c:pt>
                <c:pt idx="3">
                  <c:v>33.918670586999895</c:v>
                </c:pt>
                <c:pt idx="4">
                  <c:v>25.499737477685606</c:v>
                </c:pt>
                <c:pt idx="5">
                  <c:v>39.023154468129782</c:v>
                </c:pt>
                <c:pt idx="6">
                  <c:v>25.679565263047376</c:v>
                </c:pt>
                <c:pt idx="7">
                  <c:v>20.215425811193953</c:v>
                </c:pt>
                <c:pt idx="8">
                  <c:v>30.96387692953903</c:v>
                </c:pt>
                <c:pt idx="9">
                  <c:v>14.931114144702299</c:v>
                </c:pt>
              </c:numCache>
            </c:numRef>
          </c:val>
        </c:ser>
        <c:marker val="1"/>
        <c:axId val="101505664"/>
        <c:axId val="101511936"/>
      </c:lineChart>
      <c:catAx>
        <c:axId val="1015056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1511936"/>
        <c:crosses val="autoZero"/>
        <c:auto val="1"/>
        <c:lblAlgn val="ctr"/>
        <c:lblOffset val="100"/>
        <c:tickLblSkip val="1"/>
        <c:tickMarkSkip val="1"/>
      </c:catAx>
      <c:valAx>
        <c:axId val="101511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1505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1"/>
          <c:order val="0"/>
          <c:tx>
            <c:v>Y</c:v>
          </c:tx>
          <c:marker>
            <c:symbol val="none"/>
          </c:marker>
          <c:val>
            <c:numRef>
              <c:f>'THOMSON 3 variables'!$B$5:$B$16</c:f>
              <c:numCache>
                <c:formatCode>General</c:formatCode>
                <c:ptCount val="12"/>
                <c:pt idx="0">
                  <c:v>44</c:v>
                </c:pt>
                <c:pt idx="1">
                  <c:v>42</c:v>
                </c:pt>
                <c:pt idx="2">
                  <c:v>40</c:v>
                </c:pt>
                <c:pt idx="3">
                  <c:v>37</c:v>
                </c:pt>
                <c:pt idx="4">
                  <c:v>45</c:v>
                </c:pt>
                <c:pt idx="5">
                  <c:v>43</c:v>
                </c:pt>
                <c:pt idx="6">
                  <c:v>46</c:v>
                </c:pt>
                <c:pt idx="7">
                  <c:v>19</c:v>
                </c:pt>
                <c:pt idx="8">
                  <c:v>32</c:v>
                </c:pt>
                <c:pt idx="9">
                  <c:v>16</c:v>
                </c:pt>
                <c:pt idx="10">
                  <c:v>36</c:v>
                </c:pt>
                <c:pt idx="11">
                  <c:v>25</c:v>
                </c:pt>
              </c:numCache>
            </c:numRef>
          </c:val>
        </c:ser>
        <c:ser>
          <c:idx val="2"/>
          <c:order val="1"/>
          <c:tx>
            <c:strRef>
              <c:f>'THOMSON 3 variables'!$R$3</c:f>
              <c:strCache>
                <c:ptCount val="1"/>
                <c:pt idx="0">
                  <c:v>Zi</c:v>
                </c:pt>
              </c:strCache>
            </c:strRef>
          </c:tx>
          <c:marker>
            <c:symbol val="none"/>
          </c:marker>
          <c:val>
            <c:numRef>
              <c:f>'THOMSON 3 variables'!$R$5:$R$16</c:f>
              <c:numCache>
                <c:formatCode>General</c:formatCode>
                <c:ptCount val="12"/>
                <c:pt idx="0">
                  <c:v>43.408010066554056</c:v>
                </c:pt>
                <c:pt idx="1">
                  <c:v>41.43670468353757</c:v>
                </c:pt>
                <c:pt idx="2">
                  <c:v>39.465399300521085</c:v>
                </c:pt>
                <c:pt idx="3">
                  <c:v>37.494093917504586</c:v>
                </c:pt>
                <c:pt idx="4">
                  <c:v>44.94248123315181</c:v>
                </c:pt>
                <c:pt idx="5">
                  <c:v>42.971175850135324</c:v>
                </c:pt>
                <c:pt idx="6">
                  <c:v>46.476952399749564</c:v>
                </c:pt>
                <c:pt idx="7">
                  <c:v>18.045410526703876</c:v>
                </c:pt>
                <c:pt idx="8">
                  <c:v>31.631682508742113</c:v>
                </c:pt>
                <c:pt idx="9">
                  <c:v>16.577031969947161</c:v>
                </c:pt>
                <c:pt idx="10">
                  <c:v>37.123352310926904</c:v>
                </c:pt>
                <c:pt idx="11">
                  <c:v>25.427705232510053</c:v>
                </c:pt>
              </c:numCache>
            </c:numRef>
          </c:val>
        </c:ser>
        <c:marker val="1"/>
        <c:axId val="73655808"/>
        <c:axId val="73657344"/>
      </c:lineChart>
      <c:catAx>
        <c:axId val="73655808"/>
        <c:scaling>
          <c:orientation val="minMax"/>
        </c:scaling>
        <c:axPos val="b"/>
        <c:tickLblPos val="nextTo"/>
        <c:crossAx val="73657344"/>
        <c:crosses val="autoZero"/>
        <c:auto val="1"/>
        <c:lblAlgn val="ctr"/>
        <c:lblOffset val="100"/>
      </c:catAx>
      <c:valAx>
        <c:axId val="73657344"/>
        <c:scaling>
          <c:orientation val="minMax"/>
        </c:scaling>
        <c:axPos val="l"/>
        <c:majorGridlines/>
        <c:numFmt formatCode="General" sourceLinked="1"/>
        <c:tickLblPos val="nextTo"/>
        <c:crossAx val="73655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'THOMSON 3 variables'!$G$34</c:f>
              <c:strCache>
                <c:ptCount val="1"/>
                <c:pt idx="0">
                  <c:v>Marge sur coût de production après PUB et PLV</c:v>
                </c:pt>
              </c:strCache>
            </c:strRef>
          </c:tx>
          <c:marker>
            <c:symbol val="none"/>
          </c:marker>
          <c:val>
            <c:numRef>
              <c:f>'THOMSON 3 variables'!$G$35:$G$46</c:f>
              <c:numCache>
                <c:formatCode>#,##0.00\ "€"</c:formatCode>
                <c:ptCount val="12"/>
                <c:pt idx="0">
                  <c:v>643081.2787978868</c:v>
                </c:pt>
                <c:pt idx="1">
                  <c:v>1042724.6316022326</c:v>
                </c:pt>
                <c:pt idx="2">
                  <c:v>1211385.2616255023</c:v>
                </c:pt>
                <c:pt idx="3">
                  <c:v>858950.47526226332</c:v>
                </c:pt>
                <c:pt idx="4">
                  <c:v>1033700.5693278071</c:v>
                </c:pt>
                <c:pt idx="5">
                  <c:v>1419763.7567001842</c:v>
                </c:pt>
                <c:pt idx="6">
                  <c:v>1103961.9790156325</c:v>
                </c:pt>
                <c:pt idx="7">
                  <c:v>748734.0936707519</c:v>
                </c:pt>
                <c:pt idx="8">
                  <c:v>769423.51700270642</c:v>
                </c:pt>
                <c:pt idx="9">
                  <c:v>354080.10066554043</c:v>
                </c:pt>
                <c:pt idx="10">
                  <c:v>359424.81233151862</c:v>
                </c:pt>
                <c:pt idx="11">
                  <c:v>364769.52399749588</c:v>
                </c:pt>
              </c:numCache>
            </c:numRef>
          </c:val>
        </c:ser>
        <c:marker val="1"/>
        <c:axId val="90272896"/>
        <c:axId val="90274432"/>
      </c:lineChart>
      <c:catAx>
        <c:axId val="90272896"/>
        <c:scaling>
          <c:orientation val="minMax"/>
        </c:scaling>
        <c:axPos val="b"/>
        <c:tickLblPos val="nextTo"/>
        <c:crossAx val="90274432"/>
        <c:crosses val="autoZero"/>
        <c:auto val="1"/>
        <c:lblAlgn val="ctr"/>
        <c:lblOffset val="100"/>
      </c:catAx>
      <c:valAx>
        <c:axId val="90274432"/>
        <c:scaling>
          <c:orientation val="minMax"/>
        </c:scaling>
        <c:axPos val="l"/>
        <c:majorGridlines/>
        <c:numFmt formatCode="#,##0.00\ &quot;€&quot;" sourceLinked="1"/>
        <c:tickLblPos val="nextTo"/>
        <c:crossAx val="90272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76200</xdr:rowOff>
    </xdr:from>
    <xdr:to>
      <xdr:col>15</xdr:col>
      <xdr:colOff>485775</xdr:colOff>
      <xdr:row>18</xdr:row>
      <xdr:rowOff>85725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13</xdr:row>
      <xdr:rowOff>47625</xdr:rowOff>
    </xdr:from>
    <xdr:to>
      <xdr:col>2</xdr:col>
      <xdr:colOff>466725</xdr:colOff>
      <xdr:row>18</xdr:row>
      <xdr:rowOff>19050</xdr:rowOff>
    </xdr:to>
    <xdr:grpSp>
      <xdr:nvGrpSpPr>
        <xdr:cNvPr id="3079" name="Group 7"/>
        <xdr:cNvGrpSpPr>
          <a:grpSpLocks/>
        </xdr:cNvGrpSpPr>
      </xdr:nvGrpSpPr>
      <xdr:grpSpPr bwMode="auto">
        <a:xfrm>
          <a:off x="19050" y="2724150"/>
          <a:ext cx="1533525" cy="800100"/>
          <a:chOff x="2" y="286"/>
          <a:chExt cx="161" cy="82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2" y="286"/>
            <a:ext cx="162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SYSTEME D'EQUATIONS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5" y="329"/>
            <a:ext cx="99" cy="3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nb+a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X=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Y</a:t>
            </a:r>
          </a:p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X+a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</a:t>
            </a:r>
            <a:r>
              <a:rPr lang="fr-FR" sz="1000" b="0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=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XY</a:t>
            </a:r>
          </a:p>
        </xdr:txBody>
      </xdr:sp>
    </xdr:grpSp>
    <xdr:clientData/>
  </xdr:twoCellAnchor>
  <xdr:oneCellAnchor>
    <xdr:from>
      <xdr:col>9</xdr:col>
      <xdr:colOff>142875</xdr:colOff>
      <xdr:row>16</xdr:row>
      <xdr:rowOff>47625</xdr:rowOff>
    </xdr:from>
    <xdr:ext cx="990600" cy="190500"/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6448425" y="3219450"/>
          <a:ext cx="9906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Z = 2,12X+19,03</a:t>
          </a:r>
        </a:p>
      </xdr:txBody>
    </xdr:sp>
    <xdr:clientData/>
  </xdr:oneCellAnchor>
  <xdr:twoCellAnchor>
    <xdr:from>
      <xdr:col>8</xdr:col>
      <xdr:colOff>742950</xdr:colOff>
      <xdr:row>17</xdr:row>
      <xdr:rowOff>0</xdr:rowOff>
    </xdr:from>
    <xdr:to>
      <xdr:col>9</xdr:col>
      <xdr:colOff>57150</xdr:colOff>
      <xdr:row>17</xdr:row>
      <xdr:rowOff>0</xdr:rowOff>
    </xdr:to>
    <xdr:sp macro="" textlink="">
      <xdr:nvSpPr>
        <xdr:cNvPr id="3078" name="Line 6"/>
        <xdr:cNvSpPr>
          <a:spLocks noChangeShapeType="1"/>
        </xdr:cNvSpPr>
      </xdr:nvSpPr>
      <xdr:spPr bwMode="auto">
        <a:xfrm flipH="1">
          <a:off x="5876925" y="33337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104775</xdr:rowOff>
    </xdr:from>
    <xdr:to>
      <xdr:col>14</xdr:col>
      <xdr:colOff>600075</xdr:colOff>
      <xdr:row>17</xdr:row>
      <xdr:rowOff>0</xdr:rowOff>
    </xdr:to>
    <xdr:grpSp>
      <xdr:nvGrpSpPr>
        <xdr:cNvPr id="1032" name="Group 8"/>
        <xdr:cNvGrpSpPr>
          <a:grpSpLocks/>
        </xdr:cNvGrpSpPr>
      </xdr:nvGrpSpPr>
      <xdr:grpSpPr bwMode="auto">
        <a:xfrm>
          <a:off x="7191375" y="104775"/>
          <a:ext cx="3629025" cy="2886075"/>
          <a:chOff x="813" y="45"/>
          <a:chExt cx="381" cy="282"/>
        </a:xfrm>
      </xdr:grpSpPr>
      <xdr:graphicFrame macro="">
        <xdr:nvGraphicFramePr>
          <xdr:cNvPr id="1025" name="Chart 1"/>
          <xdr:cNvGraphicFramePr>
            <a:graphicFrameLocks/>
          </xdr:cNvGraphicFramePr>
        </xdr:nvGraphicFramePr>
        <xdr:xfrm>
          <a:off x="813" y="45"/>
          <a:ext cx="381" cy="2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931" y="241"/>
            <a:ext cx="176" cy="1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Y = 2,15 X1 + 3,13 X2 + 9,65</a:t>
            </a:r>
          </a:p>
        </xdr:txBody>
      </xdr:sp>
    </xdr:grpSp>
    <xdr:clientData/>
  </xdr:twoCellAnchor>
  <xdr:twoCellAnchor>
    <xdr:from>
      <xdr:col>2</xdr:col>
      <xdr:colOff>219075</xdr:colOff>
      <xdr:row>15</xdr:row>
      <xdr:rowOff>57150</xdr:rowOff>
    </xdr:from>
    <xdr:to>
      <xdr:col>6</xdr:col>
      <xdr:colOff>571500</xdr:colOff>
      <xdr:row>20</xdr:row>
      <xdr:rowOff>104775</xdr:rowOff>
    </xdr:to>
    <xdr:grpSp>
      <xdr:nvGrpSpPr>
        <xdr:cNvPr id="1031" name="Group 7"/>
        <xdr:cNvGrpSpPr>
          <a:grpSpLocks/>
        </xdr:cNvGrpSpPr>
      </xdr:nvGrpSpPr>
      <xdr:grpSpPr bwMode="auto">
        <a:xfrm>
          <a:off x="1495425" y="2724150"/>
          <a:ext cx="3209925" cy="857250"/>
          <a:chOff x="190" y="394"/>
          <a:chExt cx="365" cy="90"/>
        </a:xfrm>
      </xdr:grpSpPr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295" y="394"/>
            <a:ext cx="17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SYSTEME D'EQUATIONS</a:t>
            </a:r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190" y="425"/>
            <a:ext cx="192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na+b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X1+c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X2=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Y</a:t>
            </a:r>
          </a:p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X1+b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X1</a:t>
            </a:r>
            <a:r>
              <a:rPr lang="fr-FR" sz="1000" b="0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+c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X1X2=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X1Y</a:t>
            </a:r>
          </a:p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X2+b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X1X2+c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X2</a:t>
            </a:r>
            <a:r>
              <a:rPr lang="fr-FR" sz="1000" b="0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=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X2Y</a:t>
            </a: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14" y="428"/>
            <a:ext cx="141" cy="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10a+34b+33c=273</a:t>
            </a:r>
          </a:p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34a+160b+97c=976</a:t>
            </a:r>
          </a:p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33a+97b+157c=1019</a:t>
            </a:r>
          </a:p>
        </xdr:txBody>
      </xdr:sp>
      <xdr:sp macro="" textlink="">
        <xdr:nvSpPr>
          <xdr:cNvPr id="1030" name="Line 6"/>
          <xdr:cNvSpPr>
            <a:spLocks noChangeShapeType="1"/>
          </xdr:cNvSpPr>
        </xdr:nvSpPr>
        <xdr:spPr bwMode="auto">
          <a:xfrm>
            <a:off x="368" y="453"/>
            <a:ext cx="3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oneCellAnchor>
    <xdr:from>
      <xdr:col>11</xdr:col>
      <xdr:colOff>390525</xdr:colOff>
      <xdr:row>23</xdr:row>
      <xdr:rowOff>9525</xdr:rowOff>
    </xdr:from>
    <xdr:ext cx="1676228" cy="170560"/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8324850" y="3971925"/>
          <a:ext cx="1676228" cy="1705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 = 2,15 X1 + 3,13 X2 + 9,65</a:t>
          </a:r>
        </a:p>
      </xdr:txBody>
    </xdr:sp>
    <xdr:clientData/>
  </xdr:oneCellAnchor>
  <xdr:twoCellAnchor>
    <xdr:from>
      <xdr:col>8</xdr:col>
      <xdr:colOff>295275</xdr:colOff>
      <xdr:row>23</xdr:row>
      <xdr:rowOff>76200</xdr:rowOff>
    </xdr:from>
    <xdr:to>
      <xdr:col>11</xdr:col>
      <xdr:colOff>152400</xdr:colOff>
      <xdr:row>23</xdr:row>
      <xdr:rowOff>76200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6219825" y="403860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476250</xdr:colOff>
      <xdr:row>13</xdr:row>
      <xdr:rowOff>19050</xdr:rowOff>
    </xdr:from>
    <xdr:to>
      <xdr:col>12</xdr:col>
      <xdr:colOff>476250</xdr:colOff>
      <xdr:row>22</xdr:row>
      <xdr:rowOff>95250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V="1">
          <a:off x="9172575" y="2314575"/>
          <a:ext cx="0" cy="158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oneCellAnchor>
    <xdr:from>
      <xdr:col>11</xdr:col>
      <xdr:colOff>476250</xdr:colOff>
      <xdr:row>27</xdr:row>
      <xdr:rowOff>28575</xdr:rowOff>
    </xdr:from>
    <xdr:ext cx="1265731" cy="170560"/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8410575" y="4648200"/>
          <a:ext cx="1265731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Erreur standard sur b </a:t>
          </a:r>
        </a:p>
      </xdr:txBody>
    </xdr:sp>
    <xdr:clientData/>
  </xdr:oneCellAnchor>
  <xdr:oneCellAnchor>
    <xdr:from>
      <xdr:col>13</xdr:col>
      <xdr:colOff>104775</xdr:colOff>
      <xdr:row>29</xdr:row>
      <xdr:rowOff>152400</xdr:rowOff>
    </xdr:from>
    <xdr:ext cx="1000125" cy="200025"/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9563100" y="5105400"/>
          <a:ext cx="1000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Valeur du coeff a</a:t>
          </a:r>
        </a:p>
      </xdr:txBody>
    </xdr:sp>
    <xdr:clientData/>
  </xdr:oneCellAnchor>
  <xdr:oneCellAnchor>
    <xdr:from>
      <xdr:col>10</xdr:col>
      <xdr:colOff>685800</xdr:colOff>
      <xdr:row>26</xdr:row>
      <xdr:rowOff>19050</xdr:rowOff>
    </xdr:from>
    <xdr:ext cx="1000125" cy="200025"/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7858125" y="4476750"/>
          <a:ext cx="1000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Valeur du coeff b</a:t>
          </a:r>
        </a:p>
      </xdr:txBody>
    </xdr:sp>
    <xdr:clientData/>
  </xdr:oneCellAnchor>
  <xdr:oneCellAnchor>
    <xdr:from>
      <xdr:col>8</xdr:col>
      <xdr:colOff>66675</xdr:colOff>
      <xdr:row>29</xdr:row>
      <xdr:rowOff>142875</xdr:rowOff>
    </xdr:from>
    <xdr:ext cx="1000125" cy="200025"/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5991225" y="5095875"/>
          <a:ext cx="1000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Valeur du coeff c</a:t>
          </a:r>
        </a:p>
      </xdr:txBody>
    </xdr:sp>
    <xdr:clientData/>
  </xdr:oneCellAnchor>
  <xdr:oneCellAnchor>
    <xdr:from>
      <xdr:col>12</xdr:col>
      <xdr:colOff>142875</xdr:colOff>
      <xdr:row>36</xdr:row>
      <xdr:rowOff>0</xdr:rowOff>
    </xdr:from>
    <xdr:ext cx="1304925" cy="200025"/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8839200" y="6115050"/>
          <a:ext cx="13049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Ecart type des erreurs</a:t>
          </a:r>
        </a:p>
      </xdr:txBody>
    </xdr:sp>
    <xdr:clientData/>
  </xdr:oneCellAnchor>
  <xdr:oneCellAnchor>
    <xdr:from>
      <xdr:col>13</xdr:col>
      <xdr:colOff>57150</xdr:colOff>
      <xdr:row>32</xdr:row>
      <xdr:rowOff>152400</xdr:rowOff>
    </xdr:from>
    <xdr:ext cx="1465401" cy="170560"/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9515475" y="5591175"/>
          <a:ext cx="1465401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Nbre de degrés de liberté</a:t>
          </a:r>
        </a:p>
      </xdr:txBody>
    </xdr:sp>
    <xdr:clientData/>
  </xdr:oneCellAnchor>
  <xdr:oneCellAnchor>
    <xdr:from>
      <xdr:col>9</xdr:col>
      <xdr:colOff>409575</xdr:colOff>
      <xdr:row>32</xdr:row>
      <xdr:rowOff>152400</xdr:rowOff>
    </xdr:from>
    <xdr:ext cx="152400" cy="200025"/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6819900" y="55911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</a:t>
          </a:r>
        </a:p>
      </xdr:txBody>
    </xdr:sp>
    <xdr:clientData/>
  </xdr:oneCellAnchor>
  <xdr:oneCellAnchor>
    <xdr:from>
      <xdr:col>9</xdr:col>
      <xdr:colOff>47625</xdr:colOff>
      <xdr:row>33</xdr:row>
      <xdr:rowOff>142875</xdr:rowOff>
    </xdr:from>
    <xdr:ext cx="733425" cy="219075"/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6457950" y="5762625"/>
          <a:ext cx="7334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Σ(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Zi-Ymoy)</a:t>
          </a:r>
          <a:r>
            <a:rPr lang="fr-FR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oneCellAnchor>
  <xdr:oneCellAnchor>
    <xdr:from>
      <xdr:col>11</xdr:col>
      <xdr:colOff>142875</xdr:colOff>
      <xdr:row>35</xdr:row>
      <xdr:rowOff>85725</xdr:rowOff>
    </xdr:from>
    <xdr:ext cx="523875" cy="219075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8077200" y="6038850"/>
          <a:ext cx="5238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Σ(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Zi-Yi)</a:t>
          </a:r>
          <a:r>
            <a:rPr lang="fr-FR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oneCellAnchor>
  <xdr:oneCellAnchor>
    <xdr:from>
      <xdr:col>7</xdr:col>
      <xdr:colOff>914400</xdr:colOff>
      <xdr:row>30</xdr:row>
      <xdr:rowOff>152400</xdr:rowOff>
    </xdr:from>
    <xdr:ext cx="1258550" cy="170560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5810250" y="5267325"/>
          <a:ext cx="1258550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Erreur standard sur c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19</xdr:row>
      <xdr:rowOff>9525</xdr:rowOff>
    </xdr:from>
    <xdr:to>
      <xdr:col>3</xdr:col>
      <xdr:colOff>447675</xdr:colOff>
      <xdr:row>24</xdr:row>
      <xdr:rowOff>133350</xdr:rowOff>
    </xdr:to>
    <xdr:grpSp>
      <xdr:nvGrpSpPr>
        <xdr:cNvPr id="2057" name="Group 9"/>
        <xdr:cNvGrpSpPr>
          <a:grpSpLocks/>
        </xdr:cNvGrpSpPr>
      </xdr:nvGrpSpPr>
      <xdr:grpSpPr bwMode="auto">
        <a:xfrm>
          <a:off x="38100" y="3495675"/>
          <a:ext cx="2095500" cy="933450"/>
          <a:chOff x="269" y="360"/>
          <a:chExt cx="220" cy="99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305" y="360"/>
            <a:ext cx="162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SYSTEME D'EQUATIONS</a:t>
            </a:r>
          </a:p>
        </xdr:txBody>
      </xdr:sp>
      <xdr:sp macro="" textlink="">
        <xdr:nvSpPr>
          <xdr:cNvPr id="2051" name="Text Box 3"/>
          <xdr:cNvSpPr txBox="1">
            <a:spLocks noChangeArrowheads="1"/>
          </xdr:cNvSpPr>
        </xdr:nvSpPr>
        <xdr:spPr bwMode="auto">
          <a:xfrm>
            <a:off x="269" y="380"/>
            <a:ext cx="233" cy="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na+b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X1+c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X2+d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X3=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Y</a:t>
            </a:r>
          </a:p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X1+b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X1</a:t>
            </a:r>
            <a:r>
              <a:rPr lang="fr-FR" sz="1000" b="0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+c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X1X2+d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X1X3=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X1Y</a:t>
            </a:r>
          </a:p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X2+b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X1X2+c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X2</a:t>
            </a:r>
            <a:r>
              <a:rPr lang="fr-FR" sz="1000" b="0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+d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X2X3=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X2Y</a:t>
            </a:r>
          </a:p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X3+b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X1X3+c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X2X3+d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X3</a:t>
            </a:r>
            <a:r>
              <a:rPr lang="fr-FR" sz="1000" b="0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=</a:t>
            </a:r>
            <a:r>
              <a:rPr lang="el-G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Σ</a:t>
            </a: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X3Y</a:t>
            </a:r>
          </a:p>
        </xdr:txBody>
      </xdr:sp>
    </xdr:grpSp>
    <xdr:clientData/>
  </xdr:twoCellAnchor>
  <xdr:twoCellAnchor>
    <xdr:from>
      <xdr:col>10</xdr:col>
      <xdr:colOff>428625</xdr:colOff>
      <xdr:row>33</xdr:row>
      <xdr:rowOff>28575</xdr:rowOff>
    </xdr:from>
    <xdr:to>
      <xdr:col>19</xdr:col>
      <xdr:colOff>457200</xdr:colOff>
      <xdr:row>48</xdr:row>
      <xdr:rowOff>38100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48</xdr:row>
      <xdr:rowOff>85725</xdr:rowOff>
    </xdr:from>
    <xdr:to>
      <xdr:col>7</xdr:col>
      <xdr:colOff>304800</xdr:colOff>
      <xdr:row>65</xdr:row>
      <xdr:rowOff>57150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7"/>
  <sheetViews>
    <sheetView topLeftCell="A7" workbookViewId="0">
      <selection activeCell="M29" sqref="M29:N33"/>
    </sheetView>
  </sheetViews>
  <sheetFormatPr baseColWidth="10" defaultRowHeight="12.75"/>
  <cols>
    <col min="1" max="1" width="7" bestFit="1" customWidth="1"/>
    <col min="2" max="2" width="9.28515625" bestFit="1" customWidth="1"/>
    <col min="4" max="4" width="8.85546875" bestFit="1" customWidth="1"/>
    <col min="5" max="5" width="11.28515625" bestFit="1" customWidth="1"/>
    <col min="6" max="6" width="10.140625" bestFit="1" customWidth="1"/>
    <col min="7" max="7" width="9.85546875" bestFit="1" customWidth="1"/>
    <col min="8" max="8" width="9.7109375" bestFit="1" customWidth="1"/>
    <col min="9" max="9" width="17.5703125" customWidth="1"/>
    <col min="10" max="10" width="6.5703125" bestFit="1" customWidth="1"/>
    <col min="12" max="12" width="22.85546875" customWidth="1"/>
    <col min="15" max="15" width="15" customWidth="1"/>
  </cols>
  <sheetData>
    <row r="2" spans="1:11" ht="13.5" thickBot="1">
      <c r="J2" s="1"/>
    </row>
    <row r="3" spans="1:11" ht="52.5">
      <c r="A3" s="48" t="s">
        <v>46</v>
      </c>
      <c r="B3" s="49" t="s">
        <v>47</v>
      </c>
      <c r="C3" s="49" t="s">
        <v>55</v>
      </c>
      <c r="D3" s="49" t="s">
        <v>40</v>
      </c>
      <c r="E3" s="49" t="s">
        <v>41</v>
      </c>
      <c r="F3" s="49" t="s">
        <v>42</v>
      </c>
      <c r="G3" s="49" t="s">
        <v>43</v>
      </c>
      <c r="H3" s="49" t="s">
        <v>44</v>
      </c>
      <c r="I3" s="50" t="s">
        <v>45</v>
      </c>
    </row>
    <row r="4" spans="1:11">
      <c r="A4" s="51">
        <v>1</v>
      </c>
      <c r="B4" s="47">
        <v>2</v>
      </c>
      <c r="C4" s="47">
        <v>23</v>
      </c>
      <c r="D4" s="90">
        <f t="shared" ref="D4:D10" si="0">C4*B4</f>
        <v>46</v>
      </c>
      <c r="E4" s="90">
        <f t="shared" ref="E4:E10" si="1">B4*B4</f>
        <v>4</v>
      </c>
      <c r="F4" s="90">
        <f t="shared" ref="F4:F10" si="2">B4-$B$12</f>
        <v>-6</v>
      </c>
      <c r="G4" s="90">
        <f>F4*F4</f>
        <v>36</v>
      </c>
      <c r="H4" s="90">
        <f>C4-$C$12</f>
        <v>-13</v>
      </c>
      <c r="I4" s="93">
        <f>F4*H4</f>
        <v>78</v>
      </c>
    </row>
    <row r="5" spans="1:11">
      <c r="A5" s="51">
        <v>2</v>
      </c>
      <c r="B5" s="47">
        <v>3</v>
      </c>
      <c r="C5" s="47">
        <v>27</v>
      </c>
      <c r="D5" s="90">
        <f t="shared" si="0"/>
        <v>81</v>
      </c>
      <c r="E5" s="90">
        <f t="shared" si="1"/>
        <v>9</v>
      </c>
      <c r="F5" s="90">
        <f t="shared" si="2"/>
        <v>-5</v>
      </c>
      <c r="G5" s="90">
        <f t="shared" ref="G5:G10" si="3">F5*F5</f>
        <v>25</v>
      </c>
      <c r="H5" s="90">
        <f t="shared" ref="H5:H10" si="4">C5-$C$12</f>
        <v>-9</v>
      </c>
      <c r="I5" s="93">
        <f t="shared" ref="I5:I10" si="5">F5*H5</f>
        <v>45</v>
      </c>
    </row>
    <row r="6" spans="1:11">
      <c r="A6" s="51">
        <v>3</v>
      </c>
      <c r="B6" s="47">
        <v>5</v>
      </c>
      <c r="C6" s="47">
        <v>28</v>
      </c>
      <c r="D6" s="90">
        <f t="shared" si="0"/>
        <v>140</v>
      </c>
      <c r="E6" s="90">
        <f t="shared" si="1"/>
        <v>25</v>
      </c>
      <c r="F6" s="90">
        <f t="shared" si="2"/>
        <v>-3</v>
      </c>
      <c r="G6" s="90">
        <f t="shared" si="3"/>
        <v>9</v>
      </c>
      <c r="H6" s="90">
        <f t="shared" si="4"/>
        <v>-8</v>
      </c>
      <c r="I6" s="93">
        <f t="shared" si="5"/>
        <v>24</v>
      </c>
    </row>
    <row r="7" spans="1:11">
      <c r="A7" s="51">
        <v>4</v>
      </c>
      <c r="B7" s="47">
        <v>9</v>
      </c>
      <c r="C7" s="47">
        <v>39</v>
      </c>
      <c r="D7" s="90">
        <f t="shared" si="0"/>
        <v>351</v>
      </c>
      <c r="E7" s="90">
        <f t="shared" si="1"/>
        <v>81</v>
      </c>
      <c r="F7" s="90">
        <f t="shared" si="2"/>
        <v>1</v>
      </c>
      <c r="G7" s="90">
        <f t="shared" si="3"/>
        <v>1</v>
      </c>
      <c r="H7" s="90">
        <f t="shared" si="4"/>
        <v>3</v>
      </c>
      <c r="I7" s="93">
        <f t="shared" si="5"/>
        <v>3</v>
      </c>
    </row>
    <row r="8" spans="1:11">
      <c r="A8" s="51">
        <v>5</v>
      </c>
      <c r="B8" s="47">
        <v>10</v>
      </c>
      <c r="C8" s="47">
        <v>39</v>
      </c>
      <c r="D8" s="90">
        <f t="shared" si="0"/>
        <v>390</v>
      </c>
      <c r="E8" s="90">
        <f t="shared" si="1"/>
        <v>100</v>
      </c>
      <c r="F8" s="90">
        <f t="shared" si="2"/>
        <v>2</v>
      </c>
      <c r="G8" s="90">
        <f t="shared" si="3"/>
        <v>4</v>
      </c>
      <c r="H8" s="90">
        <f t="shared" si="4"/>
        <v>3</v>
      </c>
      <c r="I8" s="93">
        <f t="shared" si="5"/>
        <v>6</v>
      </c>
    </row>
    <row r="9" spans="1:11">
      <c r="A9" s="51">
        <v>6</v>
      </c>
      <c r="B9" s="47">
        <v>12</v>
      </c>
      <c r="C9" s="47">
        <v>45</v>
      </c>
      <c r="D9" s="90">
        <f t="shared" si="0"/>
        <v>540</v>
      </c>
      <c r="E9" s="90">
        <f t="shared" si="1"/>
        <v>144</v>
      </c>
      <c r="F9" s="90">
        <f t="shared" si="2"/>
        <v>4</v>
      </c>
      <c r="G9" s="90">
        <f t="shared" si="3"/>
        <v>16</v>
      </c>
      <c r="H9" s="90">
        <f t="shared" si="4"/>
        <v>9</v>
      </c>
      <c r="I9" s="93">
        <f t="shared" si="5"/>
        <v>36</v>
      </c>
    </row>
    <row r="10" spans="1:11">
      <c r="A10" s="51">
        <v>7</v>
      </c>
      <c r="B10" s="47">
        <v>15</v>
      </c>
      <c r="C10" s="47">
        <v>51</v>
      </c>
      <c r="D10" s="90">
        <f t="shared" si="0"/>
        <v>765</v>
      </c>
      <c r="E10" s="90">
        <f t="shared" si="1"/>
        <v>225</v>
      </c>
      <c r="F10" s="90">
        <f t="shared" si="2"/>
        <v>7</v>
      </c>
      <c r="G10" s="90">
        <f t="shared" si="3"/>
        <v>49</v>
      </c>
      <c r="H10" s="90">
        <f t="shared" si="4"/>
        <v>15</v>
      </c>
      <c r="I10" s="93">
        <f t="shared" si="5"/>
        <v>105</v>
      </c>
    </row>
    <row r="11" spans="1:11" ht="15.75">
      <c r="A11" s="94" t="s">
        <v>18</v>
      </c>
      <c r="B11" s="91">
        <f>SUM(B4:B10)</f>
        <v>56</v>
      </c>
      <c r="C11" s="91">
        <f t="shared" ref="C11:I11" si="6">SUM(C4:C10)</f>
        <v>252</v>
      </c>
      <c r="D11" s="91">
        <f t="shared" si="6"/>
        <v>2313</v>
      </c>
      <c r="E11" s="91">
        <f t="shared" si="6"/>
        <v>588</v>
      </c>
      <c r="F11" s="91">
        <f t="shared" si="6"/>
        <v>0</v>
      </c>
      <c r="G11" s="91">
        <f t="shared" si="6"/>
        <v>140</v>
      </c>
      <c r="H11" s="91">
        <f t="shared" si="6"/>
        <v>0</v>
      </c>
      <c r="I11" s="95">
        <f t="shared" si="6"/>
        <v>297</v>
      </c>
    </row>
    <row r="12" spans="1:11" ht="13.5" thickBot="1">
      <c r="A12" s="78" t="s">
        <v>24</v>
      </c>
      <c r="B12" s="96">
        <f>B11/$A$10</f>
        <v>8</v>
      </c>
      <c r="C12" s="96">
        <f>C11/$A$10</f>
        <v>36</v>
      </c>
      <c r="D12" s="97">
        <f t="shared" ref="D12:I12" si="7">D11/$A$10</f>
        <v>330.42857142857144</v>
      </c>
      <c r="E12" s="96">
        <f t="shared" si="7"/>
        <v>84</v>
      </c>
      <c r="F12" s="96">
        <f t="shared" si="7"/>
        <v>0</v>
      </c>
      <c r="G12" s="96">
        <f t="shared" si="7"/>
        <v>20</v>
      </c>
      <c r="H12" s="96">
        <f t="shared" si="7"/>
        <v>0</v>
      </c>
      <c r="I12" s="98">
        <f t="shared" si="7"/>
        <v>42.428571428571431</v>
      </c>
    </row>
    <row r="13" spans="1:11" ht="13.5" thickBot="1"/>
    <row r="14" spans="1:1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6"/>
    </row>
    <row r="15" spans="1:11" ht="13.5" thickBot="1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8"/>
    </row>
    <row r="16" spans="1:11">
      <c r="A16" s="16"/>
      <c r="B16" s="17"/>
      <c r="C16" s="133" t="s">
        <v>56</v>
      </c>
      <c r="D16" s="134"/>
      <c r="E16" s="102" t="s">
        <v>1</v>
      </c>
      <c r="F16" s="134" t="s">
        <v>31</v>
      </c>
      <c r="G16" s="134"/>
      <c r="H16" s="134" t="s">
        <v>32</v>
      </c>
      <c r="I16" s="135"/>
      <c r="J16" s="17"/>
      <c r="K16" s="18"/>
    </row>
    <row r="17" spans="1:15">
      <c r="A17" s="16"/>
      <c r="B17" s="17"/>
      <c r="C17" s="38">
        <f>A10</f>
        <v>7</v>
      </c>
      <c r="D17" s="29">
        <f>B11</f>
        <v>56</v>
      </c>
      <c r="E17" s="29">
        <f>C11</f>
        <v>252</v>
      </c>
      <c r="F17" s="129">
        <f t="array" ref="F17:G18">MINVERSE(C17:D18)</f>
        <v>0.6</v>
      </c>
      <c r="G17" s="129">
        <v>-5.7142857142857148E-2</v>
      </c>
      <c r="H17" s="29" t="s">
        <v>34</v>
      </c>
      <c r="I17" s="65">
        <f t="array" ref="I17:I18">MMULT(F17:G18,E17:E18)</f>
        <v>19.028571428571411</v>
      </c>
      <c r="J17" s="17"/>
      <c r="K17" s="18"/>
    </row>
    <row r="18" spans="1:15" ht="13.5" thickBot="1">
      <c r="A18" s="16"/>
      <c r="B18" s="17"/>
      <c r="C18" s="40">
        <f>B11</f>
        <v>56</v>
      </c>
      <c r="D18" s="66">
        <f>E11</f>
        <v>588</v>
      </c>
      <c r="E18" s="66">
        <f>D11</f>
        <v>2313</v>
      </c>
      <c r="F18" s="130">
        <v>-5.7142857142857141E-2</v>
      </c>
      <c r="G18" s="130">
        <v>7.1428571428571426E-3</v>
      </c>
      <c r="H18" s="66" t="s">
        <v>33</v>
      </c>
      <c r="I18" s="67">
        <v>2.1214285714285719</v>
      </c>
      <c r="J18" s="17"/>
      <c r="K18" s="18"/>
    </row>
    <row r="19" spans="1:15" ht="13.5" thickBot="1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7"/>
    </row>
    <row r="21" spans="1:15">
      <c r="M21" s="1" t="s">
        <v>39</v>
      </c>
      <c r="N21" s="108">
        <f>FTEST(C29:C35,D29:D35)</f>
        <v>0.98826630803595616</v>
      </c>
    </row>
    <row r="24" spans="1:15">
      <c r="M24" s="136"/>
      <c r="N24" s="136"/>
    </row>
    <row r="27" spans="1:15" ht="13.5" thickBot="1"/>
    <row r="28" spans="1:15" ht="14.25">
      <c r="A28" s="83"/>
      <c r="B28" s="102" t="s">
        <v>58</v>
      </c>
      <c r="C28" s="102" t="s">
        <v>57</v>
      </c>
      <c r="D28" s="103" t="s">
        <v>48</v>
      </c>
      <c r="E28" s="102" t="s">
        <v>49</v>
      </c>
      <c r="F28" s="102" t="s">
        <v>50</v>
      </c>
      <c r="G28" s="102" t="s">
        <v>51</v>
      </c>
      <c r="H28" s="102" t="s">
        <v>52</v>
      </c>
      <c r="I28" s="102" t="s">
        <v>53</v>
      </c>
      <c r="J28" s="104" t="s">
        <v>54</v>
      </c>
      <c r="L28" s="84"/>
      <c r="M28" s="131" t="s">
        <v>59</v>
      </c>
      <c r="N28" s="132"/>
      <c r="O28" s="87"/>
    </row>
    <row r="29" spans="1:15">
      <c r="A29" s="36"/>
      <c r="B29" s="47">
        <v>2</v>
      </c>
      <c r="C29" s="47">
        <v>23</v>
      </c>
      <c r="D29" s="99">
        <f t="shared" ref="D29:D35" si="8">$I$18*B4+$I$17</f>
        <v>23.271428571428554</v>
      </c>
      <c r="E29" s="29">
        <f>C29-$C$12</f>
        <v>-13</v>
      </c>
      <c r="F29" s="29">
        <f>E29*E29</f>
        <v>169</v>
      </c>
      <c r="G29" s="100">
        <f>D29-$C$12</f>
        <v>-12.728571428571446</v>
      </c>
      <c r="H29" s="100">
        <f>G29*G29</f>
        <v>162.01653061224533</v>
      </c>
      <c r="I29" s="100">
        <f>D29-C29</f>
        <v>0.27142857142855448</v>
      </c>
      <c r="J29" s="65">
        <f>I29*I29</f>
        <v>7.3673469387745896E-2</v>
      </c>
      <c r="L29" s="85" t="s">
        <v>65</v>
      </c>
      <c r="M29" s="38">
        <f t="array" ref="M29:N33">LINEST(C29:C35,B29:B35,,TRUE)</f>
        <v>2.121428571428571</v>
      </c>
      <c r="N29" s="35">
        <v>19.028571428571432</v>
      </c>
      <c r="O29" s="88" t="s">
        <v>66</v>
      </c>
    </row>
    <row r="30" spans="1:15">
      <c r="A30" s="36"/>
      <c r="B30" s="47">
        <v>3</v>
      </c>
      <c r="C30" s="47">
        <v>27</v>
      </c>
      <c r="D30" s="99">
        <f t="shared" si="8"/>
        <v>25.392857142857125</v>
      </c>
      <c r="E30" s="29">
        <f t="shared" ref="E30:E35" si="9">C30-$C$12</f>
        <v>-9</v>
      </c>
      <c r="F30" s="29">
        <f t="shared" ref="F30:F35" si="10">E30*E30</f>
        <v>81</v>
      </c>
      <c r="G30" s="100">
        <f t="shared" ref="G30:G35" si="11">D30-$C$12</f>
        <v>-10.607142857142875</v>
      </c>
      <c r="H30" s="100">
        <f t="shared" ref="H30:H35" si="12">G30*G30</f>
        <v>112.51147959183712</v>
      </c>
      <c r="I30" s="100">
        <f t="shared" ref="I30:I35" si="13">D30-C30</f>
        <v>-1.6071428571428754</v>
      </c>
      <c r="J30" s="65">
        <f t="shared" ref="J30:J35" si="14">I30*I30</f>
        <v>2.582908163265365</v>
      </c>
      <c r="L30" s="85" t="s">
        <v>64</v>
      </c>
      <c r="M30" s="38">
        <v>0.10647410339550903</v>
      </c>
      <c r="N30" s="35">
        <v>0.97585127672494965</v>
      </c>
      <c r="O30" s="88"/>
    </row>
    <row r="31" spans="1:15" ht="14.25">
      <c r="A31" s="36"/>
      <c r="B31" s="47">
        <v>5</v>
      </c>
      <c r="C31" s="47">
        <v>28</v>
      </c>
      <c r="D31" s="99">
        <f t="shared" si="8"/>
        <v>29.635714285714272</v>
      </c>
      <c r="E31" s="29">
        <f t="shared" si="9"/>
        <v>-8</v>
      </c>
      <c r="F31" s="29">
        <f t="shared" si="10"/>
        <v>64</v>
      </c>
      <c r="G31" s="100">
        <f t="shared" si="11"/>
        <v>-6.3642857142857281</v>
      </c>
      <c r="H31" s="100">
        <f t="shared" si="12"/>
        <v>40.504132653061397</v>
      </c>
      <c r="I31" s="100">
        <f t="shared" si="13"/>
        <v>1.6357142857142719</v>
      </c>
      <c r="J31" s="65">
        <f t="shared" si="14"/>
        <v>2.6755612244897509</v>
      </c>
      <c r="L31" s="85" t="s">
        <v>67</v>
      </c>
      <c r="M31" s="38">
        <v>0.98756157635467978</v>
      </c>
      <c r="N31" s="35">
        <v>1.2598185810436584</v>
      </c>
      <c r="O31" s="88"/>
    </row>
    <row r="32" spans="1:15">
      <c r="A32" s="36"/>
      <c r="B32" s="47">
        <v>9</v>
      </c>
      <c r="C32" s="47">
        <v>39</v>
      </c>
      <c r="D32" s="99">
        <f t="shared" si="8"/>
        <v>38.121428571428559</v>
      </c>
      <c r="E32" s="29">
        <f t="shared" si="9"/>
        <v>3</v>
      </c>
      <c r="F32" s="29">
        <f t="shared" si="10"/>
        <v>9</v>
      </c>
      <c r="G32" s="100">
        <f t="shared" si="11"/>
        <v>2.1214285714285595</v>
      </c>
      <c r="H32" s="100">
        <f t="shared" si="12"/>
        <v>4.5004591836734189</v>
      </c>
      <c r="I32" s="100">
        <f t="shared" si="13"/>
        <v>-0.87857142857144055</v>
      </c>
      <c r="J32" s="65">
        <f t="shared" si="14"/>
        <v>0.77188775510206187</v>
      </c>
      <c r="L32" s="85" t="s">
        <v>60</v>
      </c>
      <c r="M32" s="38">
        <v>396.980198019802</v>
      </c>
      <c r="N32" s="35">
        <v>5</v>
      </c>
      <c r="O32" s="88" t="s">
        <v>61</v>
      </c>
    </row>
    <row r="33" spans="1:15" ht="15" thickBot="1">
      <c r="A33" s="36"/>
      <c r="B33" s="47">
        <v>10</v>
      </c>
      <c r="C33" s="47">
        <v>39</v>
      </c>
      <c r="D33" s="99">
        <f t="shared" si="8"/>
        <v>40.242857142857133</v>
      </c>
      <c r="E33" s="29">
        <f t="shared" si="9"/>
        <v>3</v>
      </c>
      <c r="F33" s="29">
        <f t="shared" si="10"/>
        <v>9</v>
      </c>
      <c r="G33" s="100">
        <f t="shared" si="11"/>
        <v>4.2428571428571331</v>
      </c>
      <c r="H33" s="100">
        <f t="shared" si="12"/>
        <v>18.001836734693796</v>
      </c>
      <c r="I33" s="100">
        <f t="shared" si="13"/>
        <v>1.2428571428571331</v>
      </c>
      <c r="J33" s="65">
        <f t="shared" si="14"/>
        <v>1.5446938775509962</v>
      </c>
      <c r="L33" s="86" t="s">
        <v>62</v>
      </c>
      <c r="M33" s="40">
        <v>630.06428571428569</v>
      </c>
      <c r="N33" s="79">
        <v>7.9357142857142851</v>
      </c>
      <c r="O33" s="89" t="s">
        <v>63</v>
      </c>
    </row>
    <row r="34" spans="1:15">
      <c r="A34" s="36"/>
      <c r="B34" s="47">
        <v>12</v>
      </c>
      <c r="C34" s="47">
        <v>45</v>
      </c>
      <c r="D34" s="99">
        <f t="shared" si="8"/>
        <v>44.485714285714273</v>
      </c>
      <c r="E34" s="29">
        <f t="shared" si="9"/>
        <v>9</v>
      </c>
      <c r="F34" s="29">
        <f t="shared" si="10"/>
        <v>81</v>
      </c>
      <c r="G34" s="100">
        <f t="shared" si="11"/>
        <v>8.4857142857142733</v>
      </c>
      <c r="H34" s="100">
        <f t="shared" si="12"/>
        <v>72.007346938775299</v>
      </c>
      <c r="I34" s="100">
        <f t="shared" si="13"/>
        <v>-0.51428571428572667</v>
      </c>
      <c r="J34" s="65">
        <f t="shared" si="14"/>
        <v>0.26448979591838007</v>
      </c>
    </row>
    <row r="35" spans="1:15">
      <c r="A35" s="36"/>
      <c r="B35" s="47">
        <v>15</v>
      </c>
      <c r="C35" s="47">
        <v>51</v>
      </c>
      <c r="D35" s="99">
        <f t="shared" si="8"/>
        <v>50.849999999999987</v>
      </c>
      <c r="E35" s="29">
        <f t="shared" si="9"/>
        <v>15</v>
      </c>
      <c r="F35" s="29">
        <f t="shared" si="10"/>
        <v>225</v>
      </c>
      <c r="G35" s="100">
        <f t="shared" si="11"/>
        <v>14.849999999999987</v>
      </c>
      <c r="H35" s="100">
        <f t="shared" si="12"/>
        <v>220.52249999999961</v>
      </c>
      <c r="I35" s="100">
        <f t="shared" si="13"/>
        <v>-0.15000000000001279</v>
      </c>
      <c r="J35" s="65">
        <f t="shared" si="14"/>
        <v>2.2500000000003836E-2</v>
      </c>
    </row>
    <row r="36" spans="1:15" ht="15.75">
      <c r="A36" s="94" t="s">
        <v>18</v>
      </c>
      <c r="B36" s="91">
        <f>SUM(B29:B35)</f>
        <v>56</v>
      </c>
      <c r="C36" s="91">
        <f>SUM(C29:C35)</f>
        <v>252</v>
      </c>
      <c r="D36" s="101">
        <f>SUM(D29:D35)</f>
        <v>251.99999999999991</v>
      </c>
      <c r="E36" s="29">
        <f t="shared" ref="E36:J36" si="15">SUM(E29:E35)</f>
        <v>0</v>
      </c>
      <c r="F36" s="91">
        <f t="shared" si="15"/>
        <v>638</v>
      </c>
      <c r="G36" s="100">
        <f t="shared" si="15"/>
        <v>-9.5923269327613525E-14</v>
      </c>
      <c r="H36" s="92">
        <f t="shared" si="15"/>
        <v>630.06428571428592</v>
      </c>
      <c r="I36" s="100">
        <f t="shared" si="15"/>
        <v>-9.5923269327613525E-14</v>
      </c>
      <c r="J36" s="105">
        <f t="shared" si="15"/>
        <v>7.9357142857143037</v>
      </c>
    </row>
    <row r="37" spans="1:15" ht="13.5" thickBot="1">
      <c r="A37" s="78" t="s">
        <v>24</v>
      </c>
      <c r="B37" s="96">
        <f>B36/7</f>
        <v>8</v>
      </c>
      <c r="C37" s="96">
        <f>C36/7</f>
        <v>36</v>
      </c>
      <c r="D37" s="106"/>
      <c r="E37" s="106"/>
      <c r="F37" s="106"/>
      <c r="G37" s="106"/>
      <c r="H37" s="106"/>
      <c r="I37" s="106"/>
      <c r="J37" s="107"/>
    </row>
  </sheetData>
  <mergeCells count="5">
    <mergeCell ref="M28:N28"/>
    <mergeCell ref="C16:D16"/>
    <mergeCell ref="F16:G16"/>
    <mergeCell ref="H16:I16"/>
    <mergeCell ref="M24:N24"/>
  </mergeCells>
  <phoneticPr fontId="2" type="noConversion"/>
  <printOptions headings="1" gridLines="1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4"/>
  <sheetViews>
    <sheetView topLeftCell="A16" workbookViewId="0">
      <selection activeCell="K31" sqref="K31"/>
    </sheetView>
  </sheetViews>
  <sheetFormatPr baseColWidth="10" defaultRowHeight="12.75"/>
  <cols>
    <col min="1" max="1" width="7.7109375" bestFit="1" customWidth="1"/>
    <col min="3" max="3" width="7.5703125" customWidth="1"/>
    <col min="4" max="4" width="12.42578125" customWidth="1"/>
    <col min="8" max="8" width="15.42578125" bestFit="1" customWidth="1"/>
    <col min="9" max="9" width="7.28515625" bestFit="1" customWidth="1"/>
  </cols>
  <sheetData>
    <row r="1" spans="1:8">
      <c r="A1" s="131" t="s">
        <v>19</v>
      </c>
      <c r="B1" s="137"/>
      <c r="C1" s="137"/>
      <c r="D1" s="132"/>
    </row>
    <row r="2" spans="1:8" ht="27.75" customHeight="1">
      <c r="A2" s="76" t="s">
        <v>4</v>
      </c>
      <c r="B2" s="46" t="s">
        <v>21</v>
      </c>
      <c r="C2" s="46" t="s">
        <v>22</v>
      </c>
      <c r="D2" s="70" t="s">
        <v>23</v>
      </c>
    </row>
    <row r="3" spans="1:8">
      <c r="A3" s="38" t="s">
        <v>7</v>
      </c>
      <c r="B3" s="29" t="s">
        <v>9</v>
      </c>
      <c r="C3" s="29" t="s">
        <v>10</v>
      </c>
      <c r="D3" s="35" t="s">
        <v>11</v>
      </c>
    </row>
    <row r="4" spans="1:8">
      <c r="A4" s="110">
        <v>1</v>
      </c>
      <c r="B4" s="47">
        <v>30</v>
      </c>
      <c r="C4" s="47">
        <v>2</v>
      </c>
      <c r="D4" s="52">
        <v>6</v>
      </c>
    </row>
    <row r="5" spans="1:8">
      <c r="A5" s="110">
        <v>2</v>
      </c>
      <c r="B5" s="47">
        <v>22</v>
      </c>
      <c r="C5" s="47">
        <v>1</v>
      </c>
      <c r="D5" s="52">
        <v>3</v>
      </c>
    </row>
    <row r="6" spans="1:8">
      <c r="A6" s="110">
        <v>3</v>
      </c>
      <c r="B6" s="47">
        <v>29</v>
      </c>
      <c r="C6" s="47">
        <v>6</v>
      </c>
      <c r="D6" s="52">
        <v>2</v>
      </c>
    </row>
    <row r="7" spans="1:8">
      <c r="A7" s="110">
        <v>4</v>
      </c>
      <c r="B7" s="47">
        <v>35</v>
      </c>
      <c r="C7" s="47">
        <v>4</v>
      </c>
      <c r="D7" s="52">
        <v>5</v>
      </c>
    </row>
    <row r="8" spans="1:8">
      <c r="A8" s="110">
        <v>5</v>
      </c>
      <c r="B8" s="47">
        <v>25</v>
      </c>
      <c r="C8" s="47">
        <v>3</v>
      </c>
      <c r="D8" s="52">
        <v>3</v>
      </c>
    </row>
    <row r="9" spans="1:8">
      <c r="A9" s="110">
        <v>6</v>
      </c>
      <c r="B9" s="47">
        <v>40</v>
      </c>
      <c r="C9" s="47">
        <v>2</v>
      </c>
      <c r="D9" s="52">
        <v>8</v>
      </c>
    </row>
    <row r="10" spans="1:8">
      <c r="A10" s="110">
        <v>7</v>
      </c>
      <c r="B10" s="47">
        <v>24</v>
      </c>
      <c r="C10" s="47">
        <v>6</v>
      </c>
      <c r="D10" s="52">
        <v>1</v>
      </c>
    </row>
    <row r="11" spans="1:8">
      <c r="A11" s="110">
        <v>8</v>
      </c>
      <c r="B11" s="47">
        <v>21</v>
      </c>
      <c r="C11" s="47">
        <v>2</v>
      </c>
      <c r="D11" s="52">
        <v>2</v>
      </c>
    </row>
    <row r="12" spans="1:8">
      <c r="A12" s="110">
        <v>9</v>
      </c>
      <c r="B12" s="47">
        <v>32</v>
      </c>
      <c r="C12" s="47">
        <v>7</v>
      </c>
      <c r="D12" s="52">
        <v>2</v>
      </c>
    </row>
    <row r="13" spans="1:8">
      <c r="A13" s="110">
        <v>10</v>
      </c>
      <c r="B13" s="47">
        <v>15</v>
      </c>
      <c r="C13" s="47">
        <v>1</v>
      </c>
      <c r="D13" s="52">
        <v>1</v>
      </c>
    </row>
    <row r="14" spans="1:8" ht="15.75">
      <c r="A14" s="77" t="s">
        <v>18</v>
      </c>
      <c r="B14" s="29">
        <f>SUM(B4:B13)</f>
        <v>273</v>
      </c>
      <c r="C14" s="29">
        <f>SUM(C4:C13)</f>
        <v>34</v>
      </c>
      <c r="D14" s="35">
        <f>SUM(D4:D13)</f>
        <v>33</v>
      </c>
    </row>
    <row r="15" spans="1:8" ht="13.5" thickBot="1">
      <c r="A15" s="78" t="s">
        <v>24</v>
      </c>
      <c r="B15" s="66">
        <f>B14/$A$13</f>
        <v>27.3</v>
      </c>
      <c r="C15" s="66">
        <f>C14/$A$13</f>
        <v>3.4</v>
      </c>
      <c r="D15" s="79">
        <f>D14/$A$13</f>
        <v>3.3</v>
      </c>
      <c r="E15" s="1"/>
    </row>
    <row r="16" spans="1:8">
      <c r="A16" s="16"/>
      <c r="B16" s="17"/>
      <c r="C16" s="17"/>
      <c r="D16" s="17"/>
      <c r="E16" s="25"/>
      <c r="F16" s="25"/>
      <c r="G16" s="25"/>
      <c r="H16" s="26"/>
    </row>
    <row r="17" spans="1:13">
      <c r="A17" s="16"/>
      <c r="B17" s="17"/>
      <c r="C17" s="17"/>
      <c r="D17" s="17"/>
      <c r="E17" s="17"/>
      <c r="F17" s="17"/>
      <c r="G17" s="17"/>
      <c r="H17" s="18"/>
    </row>
    <row r="18" spans="1:13">
      <c r="A18" s="16"/>
      <c r="B18" s="17"/>
      <c r="C18" s="17"/>
      <c r="D18" s="17"/>
      <c r="E18" s="17"/>
      <c r="F18" s="17"/>
      <c r="G18" s="17"/>
      <c r="H18" s="18"/>
    </row>
    <row r="19" spans="1:13">
      <c r="A19" s="16"/>
      <c r="B19" s="17"/>
      <c r="C19" s="17"/>
      <c r="D19" s="17"/>
      <c r="E19" s="17"/>
      <c r="F19" s="17"/>
      <c r="G19" s="17"/>
      <c r="H19" s="18"/>
    </row>
    <row r="20" spans="1:13">
      <c r="A20" s="16"/>
      <c r="B20" s="17"/>
      <c r="C20" s="17"/>
      <c r="D20" s="17"/>
      <c r="E20" s="17"/>
      <c r="F20" s="17"/>
      <c r="G20" s="17"/>
      <c r="H20" s="18"/>
    </row>
    <row r="21" spans="1:13">
      <c r="A21" s="16"/>
      <c r="B21" s="17"/>
      <c r="C21" s="17"/>
      <c r="D21" s="17"/>
      <c r="E21" s="17"/>
      <c r="F21" s="17"/>
      <c r="G21" s="17"/>
      <c r="H21" s="18"/>
    </row>
    <row r="22" spans="1:13">
      <c r="A22" s="144" t="s">
        <v>2</v>
      </c>
      <c r="B22" s="145"/>
      <c r="C22" s="145"/>
      <c r="D22" s="75" t="s">
        <v>1</v>
      </c>
      <c r="E22" s="145" t="s">
        <v>0</v>
      </c>
      <c r="F22" s="145"/>
      <c r="G22" s="145"/>
      <c r="H22" s="45" t="s">
        <v>3</v>
      </c>
    </row>
    <row r="23" spans="1:13">
      <c r="A23" s="7">
        <v>10</v>
      </c>
      <c r="B23" s="8">
        <v>34</v>
      </c>
      <c r="C23" s="8">
        <v>33</v>
      </c>
      <c r="D23" s="8">
        <v>273</v>
      </c>
      <c r="E23" s="17">
        <f t="array" ref="E23:G25">MINVERSE(A23:C25)</f>
        <v>0.82489761629738467</v>
      </c>
      <c r="F23" s="17">
        <v>-0.11220203717315963</v>
      </c>
      <c r="G23" s="17">
        <v>-0.10406384542686122</v>
      </c>
      <c r="H23" s="14">
        <f t="array" ref="H23:H25">MMULT(E23:G25,D23:D25)</f>
        <v>9.6468024782106454</v>
      </c>
    </row>
    <row r="24" spans="1:13">
      <c r="A24" s="7">
        <v>34</v>
      </c>
      <c r="B24" s="8">
        <v>160</v>
      </c>
      <c r="C24" s="8">
        <v>97</v>
      </c>
      <c r="D24" s="8">
        <v>976</v>
      </c>
      <c r="E24" s="17">
        <v>-0.11220203717315964</v>
      </c>
      <c r="F24" s="17">
        <v>2.5254646644964813E-2</v>
      </c>
      <c r="G24" s="17">
        <v>7.9806783576603941E-3</v>
      </c>
      <c r="H24" s="14">
        <v>2.1496902236690154</v>
      </c>
    </row>
    <row r="25" spans="1:13" ht="13.5" thickBot="1">
      <c r="A25" s="10">
        <v>33</v>
      </c>
      <c r="B25" s="11">
        <v>97</v>
      </c>
      <c r="C25" s="11">
        <v>157</v>
      </c>
      <c r="D25" s="11">
        <v>1019</v>
      </c>
      <c r="E25" s="20">
        <v>-0.10406384542686119</v>
      </c>
      <c r="F25" s="20">
        <v>7.9806783576603837E-3</v>
      </c>
      <c r="G25" s="20">
        <v>2.3311981518429056E-2</v>
      </c>
      <c r="H25" s="15">
        <v>3.1346214428226382</v>
      </c>
    </row>
    <row r="26" spans="1:13">
      <c r="A26" s="138" t="s">
        <v>20</v>
      </c>
      <c r="B26" s="139"/>
      <c r="C26" s="140"/>
      <c r="D26" s="17"/>
      <c r="E26" s="17"/>
      <c r="F26" s="17"/>
      <c r="G26" s="17"/>
      <c r="H26" s="18"/>
    </row>
    <row r="27" spans="1:13">
      <c r="A27" s="7" t="s">
        <v>6</v>
      </c>
      <c r="B27" s="8" t="s">
        <v>5</v>
      </c>
      <c r="C27" s="9" t="s">
        <v>8</v>
      </c>
      <c r="D27" s="17"/>
      <c r="E27" s="17"/>
      <c r="F27" s="17"/>
      <c r="G27" s="17"/>
      <c r="H27" s="17"/>
      <c r="K27" s="136"/>
      <c r="L27" s="136"/>
      <c r="M27" s="136"/>
    </row>
    <row r="28" spans="1:13">
      <c r="A28" s="7">
        <v>8</v>
      </c>
      <c r="B28" s="8">
        <v>4</v>
      </c>
      <c r="C28" s="14">
        <f>$H$24*A28+$H$25*B28+$H$23</f>
        <v>39.382810038853322</v>
      </c>
    </row>
    <row r="29" spans="1:13" ht="13.5" thickBot="1">
      <c r="A29" s="10">
        <v>7</v>
      </c>
      <c r="B29" s="11">
        <v>8</v>
      </c>
      <c r="C29" s="15">
        <f>$H$24*A29+$H$25*B29+$H$23</f>
        <v>49.771605586474863</v>
      </c>
    </row>
    <row r="30" spans="1:13">
      <c r="K30" s="141" t="s">
        <v>38</v>
      </c>
      <c r="L30" s="142"/>
      <c r="M30" s="143"/>
    </row>
    <row r="31" spans="1:13">
      <c r="A31" s="73"/>
      <c r="B31" s="73"/>
      <c r="C31" s="73"/>
      <c r="D31" s="73"/>
      <c r="E31" s="73"/>
      <c r="F31" s="73"/>
      <c r="K31" s="16">
        <f t="array" ref="K31:M35">LINEST(B4:B13,C4:D13,,TRUE)</f>
        <v>3.1346214428226409</v>
      </c>
      <c r="L31" s="17">
        <v>2.1496902236690119</v>
      </c>
      <c r="M31" s="18">
        <v>9.6468024782106454</v>
      </c>
    </row>
    <row r="32" spans="1:13">
      <c r="A32" s="5"/>
      <c r="B32" s="5"/>
      <c r="C32" s="5"/>
      <c r="D32" s="5"/>
      <c r="E32" s="5"/>
      <c r="F32" s="4" t="s">
        <v>17</v>
      </c>
      <c r="K32" s="16">
        <v>0.22458966382822232</v>
      </c>
      <c r="L32" s="17">
        <v>0.2337603335113696</v>
      </c>
      <c r="M32" s="18">
        <v>1.3359807310794545</v>
      </c>
    </row>
    <row r="33" spans="1:13" ht="14.25">
      <c r="A33" s="1" t="s">
        <v>12</v>
      </c>
      <c r="B33" s="1" t="s">
        <v>13</v>
      </c>
      <c r="C33" s="1" t="s">
        <v>15</v>
      </c>
      <c r="D33" s="1" t="s">
        <v>14</v>
      </c>
      <c r="E33" s="1" t="s">
        <v>16</v>
      </c>
      <c r="K33" s="16">
        <v>0.96896944291893583</v>
      </c>
      <c r="L33" s="17">
        <v>1.4709576526519541</v>
      </c>
      <c r="M33" s="21" t="e">
        <v>#N/A</v>
      </c>
    </row>
    <row r="34" spans="1:13">
      <c r="A34" s="1">
        <f t="shared" ref="A34:A43" si="0">C4*B4</f>
        <v>60</v>
      </c>
      <c r="B34" s="1">
        <f t="shared" ref="B34:B43" si="1">D4*B4</f>
        <v>180</v>
      </c>
      <c r="C34" s="1">
        <f t="shared" ref="C34:D43" si="2">C4*C4</f>
        <v>4</v>
      </c>
      <c r="D34" s="1">
        <f t="shared" si="2"/>
        <v>36</v>
      </c>
      <c r="E34" s="1">
        <f t="shared" ref="E34:E43" si="3">C4*D4</f>
        <v>12</v>
      </c>
      <c r="F34" s="3">
        <f t="shared" ref="F34:F43" si="4">$H$24*C4+$H$25*D4+$H$23</f>
        <v>32.753911582484506</v>
      </c>
      <c r="K34" s="16">
        <v>109.29204530091437</v>
      </c>
      <c r="L34" s="17">
        <v>7</v>
      </c>
      <c r="M34" s="21" t="e">
        <v>#N/A</v>
      </c>
    </row>
    <row r="35" spans="1:13" ht="13.5" thickBot="1">
      <c r="A35" s="1">
        <f t="shared" si="0"/>
        <v>22</v>
      </c>
      <c r="B35" s="1">
        <f t="shared" si="1"/>
        <v>66</v>
      </c>
      <c r="C35" s="1">
        <f t="shared" si="2"/>
        <v>1</v>
      </c>
      <c r="D35" s="1">
        <f t="shared" si="2"/>
        <v>9</v>
      </c>
      <c r="E35" s="1">
        <f t="shared" si="3"/>
        <v>3</v>
      </c>
      <c r="F35" s="3">
        <f t="shared" si="4"/>
        <v>21.200357030347575</v>
      </c>
      <c r="K35" s="19">
        <v>472.95398508873257</v>
      </c>
      <c r="L35" s="20">
        <v>15.146014911267427</v>
      </c>
      <c r="M35" s="22" t="e">
        <v>#N/A</v>
      </c>
    </row>
    <row r="36" spans="1:13">
      <c r="A36" s="1">
        <f t="shared" si="0"/>
        <v>174</v>
      </c>
      <c r="B36" s="1">
        <f t="shared" si="1"/>
        <v>58</v>
      </c>
      <c r="C36" s="1">
        <f t="shared" si="2"/>
        <v>36</v>
      </c>
      <c r="D36" s="1">
        <f t="shared" si="2"/>
        <v>4</v>
      </c>
      <c r="E36" s="1">
        <f t="shared" si="3"/>
        <v>12</v>
      </c>
      <c r="F36" s="3">
        <f t="shared" si="4"/>
        <v>28.814186705870014</v>
      </c>
    </row>
    <row r="37" spans="1:13">
      <c r="A37" s="1">
        <f t="shared" si="0"/>
        <v>140</v>
      </c>
      <c r="B37" s="1">
        <f t="shared" si="1"/>
        <v>175</v>
      </c>
      <c r="C37" s="1">
        <f t="shared" si="2"/>
        <v>16</v>
      </c>
      <c r="D37" s="1">
        <f t="shared" si="2"/>
        <v>25</v>
      </c>
      <c r="E37" s="1">
        <f t="shared" si="3"/>
        <v>20</v>
      </c>
      <c r="F37" s="3">
        <f t="shared" si="4"/>
        <v>33.918670586999895</v>
      </c>
    </row>
    <row r="38" spans="1:13">
      <c r="A38" s="1">
        <f t="shared" si="0"/>
        <v>75</v>
      </c>
      <c r="B38" s="1">
        <f t="shared" si="1"/>
        <v>75</v>
      </c>
      <c r="C38" s="1">
        <f t="shared" si="2"/>
        <v>9</v>
      </c>
      <c r="D38" s="1">
        <f t="shared" si="2"/>
        <v>9</v>
      </c>
      <c r="E38" s="1">
        <f t="shared" si="3"/>
        <v>9</v>
      </c>
      <c r="F38" s="3">
        <f t="shared" si="4"/>
        <v>25.499737477685606</v>
      </c>
    </row>
    <row r="39" spans="1:13">
      <c r="A39" s="1">
        <f t="shared" si="0"/>
        <v>80</v>
      </c>
      <c r="B39" s="1">
        <f t="shared" si="1"/>
        <v>320</v>
      </c>
      <c r="C39" s="1">
        <f t="shared" si="2"/>
        <v>4</v>
      </c>
      <c r="D39" s="1">
        <f t="shared" si="2"/>
        <v>64</v>
      </c>
      <c r="E39" s="1">
        <f t="shared" si="3"/>
        <v>16</v>
      </c>
      <c r="F39" s="3">
        <f t="shared" si="4"/>
        <v>39.023154468129782</v>
      </c>
    </row>
    <row r="40" spans="1:13">
      <c r="A40" s="1">
        <f t="shared" si="0"/>
        <v>144</v>
      </c>
      <c r="B40" s="1">
        <f t="shared" si="1"/>
        <v>24</v>
      </c>
      <c r="C40" s="1">
        <f t="shared" si="2"/>
        <v>36</v>
      </c>
      <c r="D40" s="1">
        <f t="shared" si="2"/>
        <v>1</v>
      </c>
      <c r="E40" s="1">
        <f t="shared" si="3"/>
        <v>6</v>
      </c>
      <c r="F40" s="3">
        <f t="shared" si="4"/>
        <v>25.679565263047376</v>
      </c>
    </row>
    <row r="41" spans="1:13">
      <c r="A41" s="1">
        <f t="shared" si="0"/>
        <v>42</v>
      </c>
      <c r="B41" s="1">
        <f t="shared" si="1"/>
        <v>42</v>
      </c>
      <c r="C41" s="1">
        <f t="shared" si="2"/>
        <v>4</v>
      </c>
      <c r="D41" s="1">
        <f t="shared" si="2"/>
        <v>4</v>
      </c>
      <c r="E41" s="1">
        <f t="shared" si="3"/>
        <v>4</v>
      </c>
      <c r="F41" s="3">
        <f t="shared" si="4"/>
        <v>20.215425811193953</v>
      </c>
    </row>
    <row r="42" spans="1:13">
      <c r="A42" s="1">
        <f t="shared" si="0"/>
        <v>224</v>
      </c>
      <c r="B42" s="1">
        <f t="shared" si="1"/>
        <v>64</v>
      </c>
      <c r="C42" s="1">
        <f t="shared" si="2"/>
        <v>49</v>
      </c>
      <c r="D42" s="1">
        <f t="shared" si="2"/>
        <v>4</v>
      </c>
      <c r="E42" s="1">
        <f t="shared" si="3"/>
        <v>14</v>
      </c>
      <c r="F42" s="3">
        <f t="shared" si="4"/>
        <v>30.96387692953903</v>
      </c>
    </row>
    <row r="43" spans="1:13">
      <c r="A43" s="1">
        <f t="shared" si="0"/>
        <v>15</v>
      </c>
      <c r="B43" s="1">
        <f t="shared" si="1"/>
        <v>15</v>
      </c>
      <c r="C43" s="1">
        <f t="shared" si="2"/>
        <v>1</v>
      </c>
      <c r="D43" s="1">
        <f t="shared" si="2"/>
        <v>1</v>
      </c>
      <c r="E43" s="1">
        <f t="shared" si="3"/>
        <v>1</v>
      </c>
      <c r="F43" s="3">
        <f t="shared" si="4"/>
        <v>14.931114144702299</v>
      </c>
    </row>
    <row r="44" spans="1:13">
      <c r="A44" s="1">
        <f t="shared" ref="A44:F44" si="5">SUM(A34:A43)</f>
        <v>976</v>
      </c>
      <c r="B44" s="1">
        <f t="shared" si="5"/>
        <v>1019</v>
      </c>
      <c r="C44" s="1">
        <f t="shared" si="5"/>
        <v>160</v>
      </c>
      <c r="D44" s="1">
        <f t="shared" si="5"/>
        <v>157</v>
      </c>
      <c r="E44" s="1">
        <f t="shared" si="5"/>
        <v>97</v>
      </c>
      <c r="F44" s="1">
        <f t="shared" si="5"/>
        <v>273</v>
      </c>
    </row>
  </sheetData>
  <mergeCells count="6">
    <mergeCell ref="A1:D1"/>
    <mergeCell ref="A26:C26"/>
    <mergeCell ref="K30:M30"/>
    <mergeCell ref="K27:M27"/>
    <mergeCell ref="A22:C22"/>
    <mergeCell ref="E22:G22"/>
  </mergeCells>
  <phoneticPr fontId="2" type="noConversion"/>
  <printOptions headings="1" gridLines="1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60"/>
  <sheetViews>
    <sheetView tabSelected="1" topLeftCell="A19" workbookViewId="0">
      <selection activeCell="E35" sqref="E35"/>
    </sheetView>
  </sheetViews>
  <sheetFormatPr baseColWidth="10" defaultRowHeight="12.75"/>
  <cols>
    <col min="1" max="1" width="7.7109375" bestFit="1" customWidth="1"/>
    <col min="2" max="2" width="9.28515625" customWidth="1"/>
    <col min="3" max="3" width="8.28515625" customWidth="1"/>
    <col min="4" max="4" width="12.5703125" customWidth="1"/>
    <col min="5" max="5" width="9.42578125" customWidth="1"/>
    <col min="6" max="6" width="13.28515625" bestFit="1" customWidth="1"/>
    <col min="7" max="7" width="16.85546875" customWidth="1"/>
    <col min="8" max="8" width="9.42578125" customWidth="1"/>
    <col min="9" max="10" width="7.28515625" customWidth="1"/>
    <col min="11" max="11" width="8.42578125" customWidth="1"/>
    <col min="12" max="14" width="7.28515625" customWidth="1"/>
    <col min="15" max="15" width="8" customWidth="1"/>
    <col min="16" max="16" width="7.85546875" bestFit="1" customWidth="1"/>
  </cols>
  <sheetData>
    <row r="2" spans="1:18" ht="13.5" thickBot="1"/>
    <row r="3" spans="1:18" ht="38.25" customHeight="1">
      <c r="A3" s="48" t="s">
        <v>4</v>
      </c>
      <c r="B3" s="49" t="s">
        <v>21</v>
      </c>
      <c r="C3" s="49" t="s">
        <v>22</v>
      </c>
      <c r="D3" s="49" t="s">
        <v>23</v>
      </c>
      <c r="E3" s="111" t="s">
        <v>25</v>
      </c>
      <c r="F3" s="116"/>
      <c r="G3" s="117"/>
      <c r="H3" s="117"/>
      <c r="I3" s="117"/>
      <c r="J3" s="117"/>
      <c r="K3" s="117"/>
      <c r="L3" s="117"/>
      <c r="M3" s="117"/>
      <c r="N3" s="117"/>
      <c r="O3" s="49" t="s">
        <v>17</v>
      </c>
      <c r="P3" s="50" t="s">
        <v>37</v>
      </c>
      <c r="R3" s="156" t="s">
        <v>81</v>
      </c>
    </row>
    <row r="4" spans="1:18" ht="14.25">
      <c r="A4" s="38" t="s">
        <v>7</v>
      </c>
      <c r="B4" s="29" t="s">
        <v>9</v>
      </c>
      <c r="C4" s="29" t="s">
        <v>10</v>
      </c>
      <c r="D4" s="29" t="s">
        <v>11</v>
      </c>
      <c r="E4" s="112" t="s">
        <v>26</v>
      </c>
      <c r="F4" s="38" t="s">
        <v>12</v>
      </c>
      <c r="G4" s="29" t="s">
        <v>13</v>
      </c>
      <c r="H4" s="29" t="s">
        <v>27</v>
      </c>
      <c r="I4" s="29" t="s">
        <v>15</v>
      </c>
      <c r="J4" s="29" t="s">
        <v>14</v>
      </c>
      <c r="K4" s="29" t="s">
        <v>28</v>
      </c>
      <c r="L4" s="29" t="s">
        <v>16</v>
      </c>
      <c r="M4" s="29" t="s">
        <v>29</v>
      </c>
      <c r="N4" s="29" t="s">
        <v>30</v>
      </c>
      <c r="O4" s="30"/>
      <c r="P4" s="37"/>
    </row>
    <row r="5" spans="1:18">
      <c r="A5" s="51">
        <v>1</v>
      </c>
      <c r="B5" s="47">
        <v>44</v>
      </c>
      <c r="C5" s="47">
        <v>2</v>
      </c>
      <c r="D5" s="47">
        <v>6</v>
      </c>
      <c r="E5" s="113">
        <v>1</v>
      </c>
      <c r="F5" s="38">
        <f>B5*C5</f>
        <v>88</v>
      </c>
      <c r="G5" s="29">
        <f>D5*B5</f>
        <v>264</v>
      </c>
      <c r="H5" s="29">
        <f>E5*B5</f>
        <v>44</v>
      </c>
      <c r="I5" s="29">
        <f>C5*C5</f>
        <v>4</v>
      </c>
      <c r="J5" s="29">
        <f>D5*D5</f>
        <v>36</v>
      </c>
      <c r="K5" s="29">
        <f>E5*E5</f>
        <v>1</v>
      </c>
      <c r="L5" s="29">
        <f>C5*D5</f>
        <v>12</v>
      </c>
      <c r="M5" s="29">
        <f>C5*E5</f>
        <v>2</v>
      </c>
      <c r="N5" s="29">
        <f>D5*E5</f>
        <v>6</v>
      </c>
      <c r="O5" s="100">
        <f t="shared" ref="O5:O16" si="0">$K$28*C5+$K$29*D5+$K$30*E5+$K$27</f>
        <v>43.408010066554056</v>
      </c>
      <c r="P5" s="118">
        <f>(O5-B5)/B5</f>
        <v>-1.3454316669226009E-2</v>
      </c>
      <c r="R5">
        <f>$K$28*C5+$K$29*D5+$K$30*E5+$K$27</f>
        <v>43.408010066554056</v>
      </c>
    </row>
    <row r="6" spans="1:18">
      <c r="A6" s="51">
        <v>2</v>
      </c>
      <c r="B6" s="47">
        <v>42</v>
      </c>
      <c r="C6" s="47">
        <v>2</v>
      </c>
      <c r="D6" s="47">
        <v>6</v>
      </c>
      <c r="E6" s="113">
        <v>1.1000000000000001</v>
      </c>
      <c r="F6" s="38">
        <f t="shared" ref="F6:F16" si="1">B6*C6</f>
        <v>84</v>
      </c>
      <c r="G6" s="29">
        <f t="shared" ref="G6:G16" si="2">D6*B6</f>
        <v>252</v>
      </c>
      <c r="H6" s="29">
        <f t="shared" ref="H6:H16" si="3">E6*B6</f>
        <v>46.2</v>
      </c>
      <c r="I6" s="29">
        <f t="shared" ref="I6:I16" si="4">C6*C6</f>
        <v>4</v>
      </c>
      <c r="J6" s="29">
        <f t="shared" ref="J6:J16" si="5">D6*D6</f>
        <v>36</v>
      </c>
      <c r="K6" s="29">
        <f t="shared" ref="K6:K16" si="6">E6*E6</f>
        <v>1.2100000000000002</v>
      </c>
      <c r="L6" s="29">
        <f t="shared" ref="L6:L16" si="7">C6*D6</f>
        <v>12</v>
      </c>
      <c r="M6" s="29">
        <f t="shared" ref="M6:M16" si="8">C6*E6</f>
        <v>2.2000000000000002</v>
      </c>
      <c r="N6" s="29">
        <f t="shared" ref="N6:N16" si="9">D6*E6</f>
        <v>6.6000000000000005</v>
      </c>
      <c r="O6" s="100">
        <f t="shared" si="0"/>
        <v>41.43670468353757</v>
      </c>
      <c r="P6" s="118">
        <f t="shared" ref="P6:P16" si="10">(O6-B6)/B6</f>
        <v>-1.3411793249105469E-2</v>
      </c>
      <c r="R6">
        <f t="shared" ref="R6:R16" si="11">$K$28*C6+$K$29*D6+$K$30*E6+$K$27</f>
        <v>41.43670468353757</v>
      </c>
    </row>
    <row r="7" spans="1:18">
      <c r="A7" s="51">
        <v>3</v>
      </c>
      <c r="B7" s="47">
        <v>40</v>
      </c>
      <c r="C7" s="47">
        <v>2</v>
      </c>
      <c r="D7" s="47">
        <v>6</v>
      </c>
      <c r="E7" s="113">
        <v>1.2</v>
      </c>
      <c r="F7" s="38">
        <f t="shared" si="1"/>
        <v>80</v>
      </c>
      <c r="G7" s="29">
        <f t="shared" si="2"/>
        <v>240</v>
      </c>
      <c r="H7" s="29">
        <f t="shared" si="3"/>
        <v>48</v>
      </c>
      <c r="I7" s="29">
        <f t="shared" si="4"/>
        <v>4</v>
      </c>
      <c r="J7" s="29">
        <f t="shared" si="5"/>
        <v>36</v>
      </c>
      <c r="K7" s="29">
        <f t="shared" si="6"/>
        <v>1.44</v>
      </c>
      <c r="L7" s="29">
        <f t="shared" si="7"/>
        <v>12</v>
      </c>
      <c r="M7" s="29">
        <f t="shared" si="8"/>
        <v>2.4</v>
      </c>
      <c r="N7" s="29">
        <f t="shared" si="9"/>
        <v>7.1999999999999993</v>
      </c>
      <c r="O7" s="100">
        <f t="shared" si="0"/>
        <v>39.465399300521085</v>
      </c>
      <c r="P7" s="118">
        <f t="shared" si="10"/>
        <v>-1.3365017486972875E-2</v>
      </c>
      <c r="R7">
        <f t="shared" si="11"/>
        <v>39.465399300521085</v>
      </c>
    </row>
    <row r="8" spans="1:18">
      <c r="A8" s="51">
        <v>4</v>
      </c>
      <c r="B8" s="47">
        <v>37</v>
      </c>
      <c r="C8" s="47">
        <v>2</v>
      </c>
      <c r="D8" s="47">
        <v>6</v>
      </c>
      <c r="E8" s="113">
        <v>1.3</v>
      </c>
      <c r="F8" s="38">
        <f t="shared" si="1"/>
        <v>74</v>
      </c>
      <c r="G8" s="29">
        <f t="shared" si="2"/>
        <v>222</v>
      </c>
      <c r="H8" s="29">
        <f t="shared" si="3"/>
        <v>48.1</v>
      </c>
      <c r="I8" s="29">
        <f t="shared" si="4"/>
        <v>4</v>
      </c>
      <c r="J8" s="29">
        <f t="shared" si="5"/>
        <v>36</v>
      </c>
      <c r="K8" s="29">
        <f t="shared" si="6"/>
        <v>1.6900000000000002</v>
      </c>
      <c r="L8" s="29">
        <f t="shared" si="7"/>
        <v>12</v>
      </c>
      <c r="M8" s="29">
        <f t="shared" si="8"/>
        <v>2.6</v>
      </c>
      <c r="N8" s="29">
        <f t="shared" si="9"/>
        <v>7.8000000000000007</v>
      </c>
      <c r="O8" s="100">
        <f t="shared" si="0"/>
        <v>37.494093917504586</v>
      </c>
      <c r="P8" s="118">
        <f t="shared" si="10"/>
        <v>1.3353889662286095E-2</v>
      </c>
      <c r="R8">
        <f t="shared" si="11"/>
        <v>37.494093917504586</v>
      </c>
    </row>
    <row r="9" spans="1:18">
      <c r="A9" s="51">
        <v>5</v>
      </c>
      <c r="B9" s="47">
        <v>45</v>
      </c>
      <c r="C9" s="47">
        <v>3</v>
      </c>
      <c r="D9" s="47">
        <v>6</v>
      </c>
      <c r="E9" s="113">
        <v>1</v>
      </c>
      <c r="F9" s="38">
        <f t="shared" si="1"/>
        <v>135</v>
      </c>
      <c r="G9" s="29">
        <f t="shared" si="2"/>
        <v>270</v>
      </c>
      <c r="H9" s="29">
        <f t="shared" si="3"/>
        <v>45</v>
      </c>
      <c r="I9" s="29">
        <f t="shared" si="4"/>
        <v>9</v>
      </c>
      <c r="J9" s="29">
        <f t="shared" si="5"/>
        <v>36</v>
      </c>
      <c r="K9" s="29">
        <f t="shared" si="6"/>
        <v>1</v>
      </c>
      <c r="L9" s="29">
        <f t="shared" si="7"/>
        <v>18</v>
      </c>
      <c r="M9" s="29">
        <f t="shared" si="8"/>
        <v>3</v>
      </c>
      <c r="N9" s="29">
        <f t="shared" si="9"/>
        <v>6</v>
      </c>
      <c r="O9" s="100">
        <f t="shared" si="0"/>
        <v>44.94248123315181</v>
      </c>
      <c r="P9" s="118">
        <f t="shared" si="10"/>
        <v>-1.2781948188486719E-3</v>
      </c>
      <c r="R9">
        <f t="shared" si="11"/>
        <v>44.94248123315181</v>
      </c>
    </row>
    <row r="10" spans="1:18">
      <c r="A10" s="51">
        <v>6</v>
      </c>
      <c r="B10" s="47">
        <v>43</v>
      </c>
      <c r="C10" s="47">
        <v>3</v>
      </c>
      <c r="D10" s="47">
        <v>6</v>
      </c>
      <c r="E10" s="113">
        <v>1.1000000000000001</v>
      </c>
      <c r="F10" s="38">
        <f t="shared" si="1"/>
        <v>129</v>
      </c>
      <c r="G10" s="29">
        <f t="shared" si="2"/>
        <v>258</v>
      </c>
      <c r="H10" s="29">
        <f t="shared" si="3"/>
        <v>47.300000000000004</v>
      </c>
      <c r="I10" s="29">
        <f t="shared" si="4"/>
        <v>9</v>
      </c>
      <c r="J10" s="29">
        <f t="shared" si="5"/>
        <v>36</v>
      </c>
      <c r="K10" s="29">
        <f t="shared" si="6"/>
        <v>1.2100000000000002</v>
      </c>
      <c r="L10" s="29">
        <f t="shared" si="7"/>
        <v>18</v>
      </c>
      <c r="M10" s="29">
        <f t="shared" si="8"/>
        <v>3.3000000000000003</v>
      </c>
      <c r="N10" s="29">
        <f t="shared" si="9"/>
        <v>6.6000000000000005</v>
      </c>
      <c r="O10" s="100">
        <f t="shared" si="0"/>
        <v>42.971175850135324</v>
      </c>
      <c r="P10" s="118">
        <f t="shared" si="10"/>
        <v>-6.7032906662036092E-4</v>
      </c>
      <c r="R10">
        <f t="shared" si="11"/>
        <v>42.971175850135324</v>
      </c>
    </row>
    <row r="11" spans="1:18">
      <c r="A11" s="51">
        <v>7</v>
      </c>
      <c r="B11" s="47">
        <v>46</v>
      </c>
      <c r="C11" s="47">
        <v>4</v>
      </c>
      <c r="D11" s="47">
        <v>6</v>
      </c>
      <c r="E11" s="113">
        <v>1</v>
      </c>
      <c r="F11" s="38">
        <f t="shared" si="1"/>
        <v>184</v>
      </c>
      <c r="G11" s="29">
        <f t="shared" si="2"/>
        <v>276</v>
      </c>
      <c r="H11" s="29">
        <f t="shared" si="3"/>
        <v>46</v>
      </c>
      <c r="I11" s="29">
        <f t="shared" si="4"/>
        <v>16</v>
      </c>
      <c r="J11" s="29">
        <f t="shared" si="5"/>
        <v>36</v>
      </c>
      <c r="K11" s="29">
        <f t="shared" si="6"/>
        <v>1</v>
      </c>
      <c r="L11" s="29">
        <f t="shared" si="7"/>
        <v>24</v>
      </c>
      <c r="M11" s="29">
        <f t="shared" si="8"/>
        <v>4</v>
      </c>
      <c r="N11" s="29">
        <f t="shared" si="9"/>
        <v>6</v>
      </c>
      <c r="O11" s="100">
        <f t="shared" si="0"/>
        <v>46.476952399749564</v>
      </c>
      <c r="P11" s="118">
        <f t="shared" si="10"/>
        <v>1.0368530429338347E-2</v>
      </c>
      <c r="R11">
        <f t="shared" si="11"/>
        <v>46.476952399749564</v>
      </c>
    </row>
    <row r="12" spans="1:18">
      <c r="A12" s="51">
        <v>8</v>
      </c>
      <c r="B12" s="47">
        <v>19</v>
      </c>
      <c r="C12" s="47">
        <v>2</v>
      </c>
      <c r="D12" s="47">
        <v>2</v>
      </c>
      <c r="E12" s="113">
        <v>1.5</v>
      </c>
      <c r="F12" s="38">
        <f t="shared" si="1"/>
        <v>38</v>
      </c>
      <c r="G12" s="29">
        <f t="shared" si="2"/>
        <v>38</v>
      </c>
      <c r="H12" s="29">
        <f t="shared" si="3"/>
        <v>28.5</v>
      </c>
      <c r="I12" s="29">
        <f t="shared" si="4"/>
        <v>4</v>
      </c>
      <c r="J12" s="29">
        <f t="shared" si="5"/>
        <v>4</v>
      </c>
      <c r="K12" s="29">
        <f t="shared" si="6"/>
        <v>2.25</v>
      </c>
      <c r="L12" s="29">
        <f t="shared" si="7"/>
        <v>4</v>
      </c>
      <c r="M12" s="29">
        <f t="shared" si="8"/>
        <v>3</v>
      </c>
      <c r="N12" s="29">
        <f t="shared" si="9"/>
        <v>3</v>
      </c>
      <c r="O12" s="100">
        <f t="shared" si="0"/>
        <v>18.045410526703876</v>
      </c>
      <c r="P12" s="118">
        <f t="shared" si="10"/>
        <v>-5.0241551226111812E-2</v>
      </c>
      <c r="R12">
        <f t="shared" si="11"/>
        <v>18.045410526703876</v>
      </c>
    </row>
    <row r="13" spans="1:18">
      <c r="A13" s="51">
        <v>9</v>
      </c>
      <c r="B13" s="47">
        <v>32</v>
      </c>
      <c r="C13" s="47">
        <v>7</v>
      </c>
      <c r="D13" s="47">
        <v>2</v>
      </c>
      <c r="E13" s="113">
        <v>1.2</v>
      </c>
      <c r="F13" s="38">
        <f t="shared" si="1"/>
        <v>224</v>
      </c>
      <c r="G13" s="29">
        <f t="shared" si="2"/>
        <v>64</v>
      </c>
      <c r="H13" s="29">
        <f t="shared" si="3"/>
        <v>38.4</v>
      </c>
      <c r="I13" s="29">
        <f t="shared" si="4"/>
        <v>49</v>
      </c>
      <c r="J13" s="29">
        <f t="shared" si="5"/>
        <v>4</v>
      </c>
      <c r="K13" s="29">
        <f t="shared" si="6"/>
        <v>1.44</v>
      </c>
      <c r="L13" s="29">
        <f t="shared" si="7"/>
        <v>14</v>
      </c>
      <c r="M13" s="29">
        <f t="shared" si="8"/>
        <v>8.4</v>
      </c>
      <c r="N13" s="29">
        <f t="shared" si="9"/>
        <v>2.4</v>
      </c>
      <c r="O13" s="100">
        <f t="shared" si="0"/>
        <v>31.631682508742113</v>
      </c>
      <c r="P13" s="118">
        <f t="shared" si="10"/>
        <v>-1.150992160180897E-2</v>
      </c>
      <c r="R13">
        <f t="shared" si="11"/>
        <v>31.631682508742113</v>
      </c>
    </row>
    <row r="14" spans="1:18">
      <c r="A14" s="51">
        <v>10</v>
      </c>
      <c r="B14" s="47">
        <v>16</v>
      </c>
      <c r="C14" s="47">
        <v>1</v>
      </c>
      <c r="D14" s="47">
        <v>1</v>
      </c>
      <c r="E14" s="113">
        <v>1.3</v>
      </c>
      <c r="F14" s="38">
        <f t="shared" si="1"/>
        <v>16</v>
      </c>
      <c r="G14" s="29">
        <f t="shared" si="2"/>
        <v>16</v>
      </c>
      <c r="H14" s="29">
        <f t="shared" si="3"/>
        <v>20.8</v>
      </c>
      <c r="I14" s="29">
        <f t="shared" si="4"/>
        <v>1</v>
      </c>
      <c r="J14" s="29">
        <f t="shared" si="5"/>
        <v>1</v>
      </c>
      <c r="K14" s="29">
        <f t="shared" si="6"/>
        <v>1.6900000000000002</v>
      </c>
      <c r="L14" s="29">
        <f t="shared" si="7"/>
        <v>1</v>
      </c>
      <c r="M14" s="29">
        <f t="shared" si="8"/>
        <v>1.3</v>
      </c>
      <c r="N14" s="29">
        <f t="shared" si="9"/>
        <v>1.3</v>
      </c>
      <c r="O14" s="100">
        <f t="shared" si="0"/>
        <v>16.577031969947161</v>
      </c>
      <c r="P14" s="118">
        <f t="shared" si="10"/>
        <v>3.6064498121697541E-2</v>
      </c>
      <c r="R14">
        <f t="shared" si="11"/>
        <v>16.577031969947161</v>
      </c>
    </row>
    <row r="15" spans="1:18">
      <c r="A15" s="51">
        <v>11</v>
      </c>
      <c r="B15" s="47">
        <v>36</v>
      </c>
      <c r="C15" s="47">
        <v>3</v>
      </c>
      <c r="D15" s="47">
        <v>5</v>
      </c>
      <c r="E15" s="113">
        <v>1.2</v>
      </c>
      <c r="F15" s="38">
        <f t="shared" si="1"/>
        <v>108</v>
      </c>
      <c r="G15" s="29">
        <f t="shared" si="2"/>
        <v>180</v>
      </c>
      <c r="H15" s="29">
        <f t="shared" si="3"/>
        <v>43.199999999999996</v>
      </c>
      <c r="I15" s="29">
        <f t="shared" si="4"/>
        <v>9</v>
      </c>
      <c r="J15" s="29">
        <f t="shared" si="5"/>
        <v>25</v>
      </c>
      <c r="K15" s="29">
        <f t="shared" si="6"/>
        <v>1.44</v>
      </c>
      <c r="L15" s="29">
        <f t="shared" si="7"/>
        <v>15</v>
      </c>
      <c r="M15" s="29">
        <f t="shared" si="8"/>
        <v>3.5999999999999996</v>
      </c>
      <c r="N15" s="29">
        <f t="shared" si="9"/>
        <v>6</v>
      </c>
      <c r="O15" s="100">
        <f t="shared" si="0"/>
        <v>37.123352310926904</v>
      </c>
      <c r="P15" s="118">
        <f t="shared" si="10"/>
        <v>3.1204230859080678E-2</v>
      </c>
      <c r="R15">
        <f t="shared" si="11"/>
        <v>37.123352310926904</v>
      </c>
    </row>
    <row r="16" spans="1:18" ht="13.5" thickBot="1">
      <c r="A16" s="53">
        <v>12</v>
      </c>
      <c r="B16" s="54">
        <v>25</v>
      </c>
      <c r="C16" s="54">
        <v>3</v>
      </c>
      <c r="D16" s="54">
        <v>3</v>
      </c>
      <c r="E16" s="114">
        <v>1.4</v>
      </c>
      <c r="F16" s="38">
        <f t="shared" si="1"/>
        <v>75</v>
      </c>
      <c r="G16" s="29">
        <f t="shared" si="2"/>
        <v>75</v>
      </c>
      <c r="H16" s="29">
        <f t="shared" si="3"/>
        <v>35</v>
      </c>
      <c r="I16" s="29">
        <f t="shared" si="4"/>
        <v>9</v>
      </c>
      <c r="J16" s="29">
        <f t="shared" si="5"/>
        <v>9</v>
      </c>
      <c r="K16" s="29">
        <f t="shared" si="6"/>
        <v>1.9599999999999997</v>
      </c>
      <c r="L16" s="29">
        <f t="shared" si="7"/>
        <v>9</v>
      </c>
      <c r="M16" s="29">
        <f t="shared" si="8"/>
        <v>4.1999999999999993</v>
      </c>
      <c r="N16" s="29">
        <f t="shared" si="9"/>
        <v>4.1999999999999993</v>
      </c>
      <c r="O16" s="100">
        <f t="shared" si="0"/>
        <v>25.427705232510053</v>
      </c>
      <c r="P16" s="118">
        <f t="shared" si="10"/>
        <v>1.7108209300402136E-2</v>
      </c>
      <c r="R16">
        <f t="shared" si="11"/>
        <v>25.427705232510053</v>
      </c>
    </row>
    <row r="17" spans="1:16" ht="15.75">
      <c r="A17" s="23" t="s">
        <v>18</v>
      </c>
      <c r="B17" s="2">
        <f t="shared" ref="B17:O17" si="12">SUM(B5:B16)</f>
        <v>425</v>
      </c>
      <c r="C17" s="2">
        <f t="shared" si="12"/>
        <v>34</v>
      </c>
      <c r="D17" s="2">
        <f t="shared" si="12"/>
        <v>55</v>
      </c>
      <c r="E17" s="2">
        <f t="shared" si="12"/>
        <v>14.299999999999999</v>
      </c>
      <c r="F17" s="119">
        <f t="shared" si="12"/>
        <v>1235</v>
      </c>
      <c r="G17" s="91">
        <f t="shared" si="12"/>
        <v>2155</v>
      </c>
      <c r="H17" s="91">
        <f t="shared" si="12"/>
        <v>490.49999999999994</v>
      </c>
      <c r="I17" s="91">
        <f t="shared" si="12"/>
        <v>122</v>
      </c>
      <c r="J17" s="91">
        <f t="shared" si="12"/>
        <v>295</v>
      </c>
      <c r="K17" s="91">
        <f t="shared" si="12"/>
        <v>17.329999999999998</v>
      </c>
      <c r="L17" s="91">
        <f t="shared" si="12"/>
        <v>151</v>
      </c>
      <c r="M17" s="91">
        <f t="shared" si="12"/>
        <v>40</v>
      </c>
      <c r="N17" s="91">
        <f t="shared" si="12"/>
        <v>63.099999999999994</v>
      </c>
      <c r="O17" s="91">
        <f t="shared" si="12"/>
        <v>424.99999999998414</v>
      </c>
      <c r="P17" s="37"/>
    </row>
    <row r="18" spans="1:16" ht="13.5" thickBot="1">
      <c r="A18" s="2" t="s">
        <v>24</v>
      </c>
      <c r="B18" s="122">
        <f>B17/$A$16</f>
        <v>35.416666666666664</v>
      </c>
      <c r="C18" s="122">
        <f>C17/$A$16</f>
        <v>2.8333333333333335</v>
      </c>
      <c r="D18" s="122">
        <f>D17/$A$16</f>
        <v>4.583333333333333</v>
      </c>
      <c r="E18" s="122">
        <f>E17/$A$16</f>
        <v>1.1916666666666667</v>
      </c>
      <c r="F18" s="120"/>
      <c r="G18" s="106"/>
      <c r="H18" s="106"/>
      <c r="I18" s="106"/>
      <c r="J18" s="106"/>
      <c r="K18" s="106"/>
      <c r="L18" s="106"/>
      <c r="M18" s="106"/>
      <c r="N18" s="106"/>
      <c r="O18" s="106"/>
      <c r="P18" s="121">
        <f>(SUM(P5:P17))/A16</f>
        <v>3.4735285450921902E-4</v>
      </c>
    </row>
    <row r="25" spans="1:16" ht="13.5" thickBot="1"/>
    <row r="26" spans="1:16" ht="39.75" customHeight="1">
      <c r="A26" s="149" t="s">
        <v>2</v>
      </c>
      <c r="B26" s="150"/>
      <c r="C26" s="150"/>
      <c r="D26" s="150"/>
      <c r="E26" s="6" t="s">
        <v>1</v>
      </c>
      <c r="F26" s="149" t="s">
        <v>31</v>
      </c>
      <c r="G26" s="150"/>
      <c r="H26" s="150"/>
      <c r="I26" s="151"/>
      <c r="J26" s="126" t="s">
        <v>32</v>
      </c>
      <c r="K26" s="123"/>
      <c r="M26" s="152" t="s">
        <v>80</v>
      </c>
      <c r="N26" s="153"/>
      <c r="O26" s="153"/>
      <c r="P26" s="154"/>
    </row>
    <row r="27" spans="1:16">
      <c r="A27" s="38">
        <f>A16</f>
        <v>12</v>
      </c>
      <c r="B27" s="29">
        <f>C17</f>
        <v>34</v>
      </c>
      <c r="C27" s="29">
        <f>D17</f>
        <v>55</v>
      </c>
      <c r="D27" s="29">
        <f>E17</f>
        <v>14.299999999999999</v>
      </c>
      <c r="E27" s="35">
        <f>B17</f>
        <v>425</v>
      </c>
      <c r="F27" s="127">
        <f t="array" ref="F27:I30">MINVERSE(A27:D30)</f>
        <v>20.390294903189115</v>
      </c>
      <c r="G27" s="100">
        <v>-0.52512629455775472</v>
      </c>
      <c r="H27" s="100">
        <v>-0.87331067535974349</v>
      </c>
      <c r="I27" s="65">
        <v>-12.433367669826563</v>
      </c>
      <c r="J27" s="109" t="s">
        <v>33</v>
      </c>
      <c r="K27" s="59">
        <f t="array" ref="K27:K30">MMULT(F27:I30,E27:E30)</f>
        <v>36.793012626371819</v>
      </c>
      <c r="M27" s="58">
        <f t="array" ref="M27:P31">LINEST(B5:B16,C5:E16,,TRUE)</f>
        <v>-19.713053830163897</v>
      </c>
      <c r="N27" s="55">
        <v>3.8765181561919793</v>
      </c>
      <c r="O27" s="55">
        <v>1.5344711665977875</v>
      </c>
      <c r="P27" s="59">
        <v>36.793012626371677</v>
      </c>
    </row>
    <row r="28" spans="1:16">
      <c r="A28" s="38">
        <f>C17</f>
        <v>34</v>
      </c>
      <c r="B28" s="29">
        <f>I17</f>
        <v>122</v>
      </c>
      <c r="C28" s="29">
        <f>L17</f>
        <v>151</v>
      </c>
      <c r="D28" s="29">
        <f>M17</f>
        <v>40</v>
      </c>
      <c r="E28" s="35">
        <f>F17</f>
        <v>1235</v>
      </c>
      <c r="F28" s="127">
        <v>-0.52512629455775617</v>
      </c>
      <c r="G28" s="100">
        <v>4.7729782076350043E-2</v>
      </c>
      <c r="H28" s="100">
        <v>1.968282949155211E-2</v>
      </c>
      <c r="I28" s="65">
        <v>0.25147883371061575</v>
      </c>
      <c r="J28" s="109" t="s">
        <v>34</v>
      </c>
      <c r="K28" s="59">
        <v>1.5344711665977542</v>
      </c>
      <c r="M28" s="58">
        <v>2.0600070851045769</v>
      </c>
      <c r="N28" s="55">
        <v>0.16781492483127286</v>
      </c>
      <c r="O28" s="55">
        <v>0.15931237180873062</v>
      </c>
      <c r="P28" s="59">
        <v>3.2928089317817282</v>
      </c>
    </row>
    <row r="29" spans="1:16">
      <c r="A29" s="38">
        <f>D17</f>
        <v>55</v>
      </c>
      <c r="B29" s="29">
        <f>L17</f>
        <v>151</v>
      </c>
      <c r="C29" s="29">
        <f>J17</f>
        <v>295</v>
      </c>
      <c r="D29" s="29">
        <f>N17</f>
        <v>63.099999999999994</v>
      </c>
      <c r="E29" s="35">
        <f>G17</f>
        <v>2155</v>
      </c>
      <c r="F29" s="127">
        <v>-0.87331067535974438</v>
      </c>
      <c r="G29" s="100">
        <v>1.9682829491552083E-2</v>
      </c>
      <c r="H29" s="100">
        <v>5.2960443125812738E-2</v>
      </c>
      <c r="I29" s="65">
        <v>0.48235577130660562</v>
      </c>
      <c r="J29" s="109" t="s">
        <v>35</v>
      </c>
      <c r="K29" s="59">
        <v>3.8765181561919348</v>
      </c>
      <c r="M29" s="58">
        <v>0.9963607156380293</v>
      </c>
      <c r="N29" s="55">
        <v>0.72921363000211725</v>
      </c>
      <c r="O29" s="56" t="e">
        <v>#N/A</v>
      </c>
      <c r="P29" s="60" t="e">
        <v>#N/A</v>
      </c>
    </row>
    <row r="30" spans="1:16" ht="13.5" thickBot="1">
      <c r="A30" s="40">
        <f>E17</f>
        <v>14.299999999999999</v>
      </c>
      <c r="B30" s="66">
        <f>M17</f>
        <v>40</v>
      </c>
      <c r="C30" s="66">
        <f>N17</f>
        <v>63.099999999999994</v>
      </c>
      <c r="D30" s="66">
        <f>K17</f>
        <v>17.329999999999998</v>
      </c>
      <c r="E30" s="79">
        <f>H17</f>
        <v>490.49999999999994</v>
      </c>
      <c r="F30" s="128">
        <v>-12.433367669826556</v>
      </c>
      <c r="G30" s="124">
        <v>0.25147883371061475</v>
      </c>
      <c r="H30" s="124">
        <v>0.48235577130660479</v>
      </c>
      <c r="I30" s="67">
        <v>7.9804590398527617</v>
      </c>
      <c r="J30" s="115" t="s">
        <v>36</v>
      </c>
      <c r="K30" s="125">
        <v>-19.713053830164881</v>
      </c>
      <c r="M30" s="58">
        <v>730.07812638452697</v>
      </c>
      <c r="N30" s="57">
        <v>8</v>
      </c>
      <c r="O30" s="56" t="e">
        <v>#N/A</v>
      </c>
      <c r="P30" s="60" t="e">
        <v>#N/A</v>
      </c>
    </row>
    <row r="31" spans="1:16" ht="13.5" thickBot="1">
      <c r="M31" s="61">
        <v>1164.6626465212196</v>
      </c>
      <c r="N31" s="62">
        <v>4.2540201454469182</v>
      </c>
      <c r="O31" s="63" t="e">
        <v>#N/A</v>
      </c>
      <c r="P31" s="64" t="e">
        <v>#N/A</v>
      </c>
    </row>
    <row r="32" spans="1:16" ht="13.5" thickBot="1"/>
    <row r="33" spans="1:7" ht="13.5" thickBot="1">
      <c r="A33" s="146" t="s">
        <v>75</v>
      </c>
      <c r="B33" s="147"/>
      <c r="C33" s="147"/>
      <c r="D33" s="147"/>
      <c r="E33" s="147"/>
      <c r="F33" s="147"/>
      <c r="G33" s="148"/>
    </row>
    <row r="34" spans="1:7" ht="68.25" customHeight="1">
      <c r="A34" s="48" t="s">
        <v>77</v>
      </c>
      <c r="B34" s="49" t="s">
        <v>23</v>
      </c>
      <c r="C34" s="49" t="s">
        <v>25</v>
      </c>
      <c r="D34" s="81" t="s">
        <v>78</v>
      </c>
      <c r="E34" s="49" t="s">
        <v>79</v>
      </c>
      <c r="F34" s="49" t="s">
        <v>73</v>
      </c>
      <c r="G34" s="50" t="s">
        <v>74</v>
      </c>
    </row>
    <row r="35" spans="1:7">
      <c r="A35" s="51">
        <v>1</v>
      </c>
      <c r="B35" s="47">
        <v>1</v>
      </c>
      <c r="C35" s="47">
        <v>1.3</v>
      </c>
      <c r="D35" s="68">
        <v>0.9</v>
      </c>
      <c r="E35" s="69">
        <f>($K$28*A35+$K$29*B35+$K$30*C35+$K$27)*1000</f>
        <v>16577.031969947162</v>
      </c>
      <c r="F35" s="157">
        <f>E35*C35*100</f>
        <v>2155014.1560931313</v>
      </c>
      <c r="G35" s="158">
        <f>F35-(A35*10000+B35*10000+D35*100*E35)</f>
        <v>643081.2787978868</v>
      </c>
    </row>
    <row r="36" spans="1:7">
      <c r="A36" s="51">
        <v>2</v>
      </c>
      <c r="B36" s="47">
        <v>2</v>
      </c>
      <c r="C36" s="47">
        <v>1.5</v>
      </c>
      <c r="D36" s="68">
        <v>0.9</v>
      </c>
      <c r="E36" s="69">
        <f t="shared" ref="E36:E46" si="13">($K$28*A36+$K$29*B36+$K$30*C36+$K$27)*1000</f>
        <v>18045.410526703876</v>
      </c>
      <c r="F36" s="157">
        <f t="shared" ref="F36:F46" si="14">E36*C36*100</f>
        <v>2706811.5790055813</v>
      </c>
      <c r="G36" s="158">
        <f t="shared" ref="G36:G46" si="15">F36-(A36*10000+B36*10000+D36*100*E36)</f>
        <v>1042724.6316022326</v>
      </c>
    </row>
    <row r="37" spans="1:7">
      <c r="A37" s="51">
        <v>3</v>
      </c>
      <c r="B37" s="47">
        <v>3</v>
      </c>
      <c r="C37" s="47">
        <v>1.4</v>
      </c>
      <c r="D37" s="68">
        <v>0.9</v>
      </c>
      <c r="E37" s="69">
        <f t="shared" si="13"/>
        <v>25427.705232510052</v>
      </c>
      <c r="F37" s="157">
        <f t="shared" si="14"/>
        <v>3559878.7325514071</v>
      </c>
      <c r="G37" s="158">
        <f t="shared" si="15"/>
        <v>1211385.2616255023</v>
      </c>
    </row>
    <row r="38" spans="1:7">
      <c r="A38" s="51">
        <v>7</v>
      </c>
      <c r="B38" s="47">
        <v>2</v>
      </c>
      <c r="C38" s="47">
        <v>1.2</v>
      </c>
      <c r="D38" s="68">
        <v>0.9</v>
      </c>
      <c r="E38" s="69">
        <f t="shared" si="13"/>
        <v>31631.682508742113</v>
      </c>
      <c r="F38" s="157">
        <f t="shared" si="14"/>
        <v>3795801.9010490533</v>
      </c>
      <c r="G38" s="158">
        <f t="shared" si="15"/>
        <v>858950.47526226332</v>
      </c>
    </row>
    <row r="39" spans="1:7">
      <c r="A39" s="51">
        <v>3</v>
      </c>
      <c r="B39" s="47">
        <v>5</v>
      </c>
      <c r="C39" s="47">
        <v>1.2</v>
      </c>
      <c r="D39" s="68">
        <v>0.9</v>
      </c>
      <c r="E39" s="69">
        <f t="shared" si="13"/>
        <v>37123.352310926901</v>
      </c>
      <c r="F39" s="157">
        <f t="shared" si="14"/>
        <v>4454802.2773112282</v>
      </c>
      <c r="G39" s="158">
        <f t="shared" si="15"/>
        <v>1033700.5693278071</v>
      </c>
    </row>
    <row r="40" spans="1:7">
      <c r="A40" s="80">
        <v>2</v>
      </c>
      <c r="B40" s="68">
        <v>6</v>
      </c>
      <c r="C40" s="68">
        <v>1.3</v>
      </c>
      <c r="D40" s="68">
        <v>0.9</v>
      </c>
      <c r="E40" s="69">
        <f t="shared" si="13"/>
        <v>37494.093917504586</v>
      </c>
      <c r="F40" s="157">
        <f t="shared" si="14"/>
        <v>4874232.2092755968</v>
      </c>
      <c r="G40" s="158">
        <f t="shared" si="15"/>
        <v>1419763.7567001842</v>
      </c>
    </row>
    <row r="41" spans="1:7">
      <c r="A41" s="51">
        <v>2</v>
      </c>
      <c r="B41" s="47">
        <v>6</v>
      </c>
      <c r="C41" s="47">
        <v>1.2</v>
      </c>
      <c r="D41" s="68">
        <v>0.9</v>
      </c>
      <c r="E41" s="69">
        <f t="shared" si="13"/>
        <v>39465.399300521087</v>
      </c>
      <c r="F41" s="157">
        <f t="shared" si="14"/>
        <v>4735847.9160625301</v>
      </c>
      <c r="G41" s="158">
        <f t="shared" si="15"/>
        <v>1103961.9790156325</v>
      </c>
    </row>
    <row r="42" spans="1:7">
      <c r="A42" s="51">
        <v>2</v>
      </c>
      <c r="B42" s="47">
        <v>6</v>
      </c>
      <c r="C42" s="47">
        <v>1.1000000000000001</v>
      </c>
      <c r="D42" s="68">
        <v>0.9</v>
      </c>
      <c r="E42" s="69">
        <f t="shared" si="13"/>
        <v>41436.704683537573</v>
      </c>
      <c r="F42" s="157">
        <f t="shared" si="14"/>
        <v>4558037.5151891336</v>
      </c>
      <c r="G42" s="158">
        <f t="shared" si="15"/>
        <v>748734.0936707519</v>
      </c>
    </row>
    <row r="43" spans="1:7">
      <c r="A43" s="51">
        <v>3</v>
      </c>
      <c r="B43" s="47">
        <v>6</v>
      </c>
      <c r="C43" s="47">
        <v>1.1000000000000001</v>
      </c>
      <c r="D43" s="68">
        <v>0.9</v>
      </c>
      <c r="E43" s="69">
        <f t="shared" si="13"/>
        <v>42971.175850135325</v>
      </c>
      <c r="F43" s="157">
        <f t="shared" si="14"/>
        <v>4726829.3435148858</v>
      </c>
      <c r="G43" s="158">
        <f t="shared" si="15"/>
        <v>769423.51700270642</v>
      </c>
    </row>
    <row r="44" spans="1:7">
      <c r="A44" s="51">
        <v>2</v>
      </c>
      <c r="B44" s="47">
        <v>6</v>
      </c>
      <c r="C44" s="47">
        <v>1</v>
      </c>
      <c r="D44" s="68">
        <v>0.9</v>
      </c>
      <c r="E44" s="69">
        <f t="shared" si="13"/>
        <v>43408.010066554052</v>
      </c>
      <c r="F44" s="157">
        <f t="shared" si="14"/>
        <v>4340801.0066554053</v>
      </c>
      <c r="G44" s="158">
        <f t="shared" si="15"/>
        <v>354080.10066554043</v>
      </c>
    </row>
    <row r="45" spans="1:7">
      <c r="A45" s="51">
        <v>3</v>
      </c>
      <c r="B45" s="47">
        <v>6</v>
      </c>
      <c r="C45" s="47">
        <v>1</v>
      </c>
      <c r="D45" s="68">
        <v>0.9</v>
      </c>
      <c r="E45" s="69">
        <f t="shared" si="13"/>
        <v>44942.481233151811</v>
      </c>
      <c r="F45" s="157">
        <f t="shared" si="14"/>
        <v>4494248.1233151816</v>
      </c>
      <c r="G45" s="158">
        <f t="shared" si="15"/>
        <v>359424.81233151862</v>
      </c>
    </row>
    <row r="46" spans="1:7" ht="13.5" thickBot="1">
      <c r="A46" s="53">
        <v>4</v>
      </c>
      <c r="B46" s="54">
        <v>6</v>
      </c>
      <c r="C46" s="54">
        <v>1</v>
      </c>
      <c r="D46" s="82">
        <v>0.9</v>
      </c>
      <c r="E46" s="69">
        <f t="shared" si="13"/>
        <v>46476.952399749563</v>
      </c>
      <c r="F46" s="157">
        <f t="shared" si="14"/>
        <v>4647695.239974956</v>
      </c>
      <c r="G46" s="158">
        <f t="shared" si="15"/>
        <v>364769.52399749588</v>
      </c>
    </row>
    <row r="52" spans="1:1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3" spans="1:1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1:12">
      <c r="A54" s="159"/>
      <c r="B54" s="159"/>
      <c r="C54" s="159"/>
      <c r="D54" s="159"/>
      <c r="E54" s="160"/>
      <c r="F54" s="159"/>
      <c r="G54" s="159"/>
      <c r="H54" s="159"/>
      <c r="I54" s="159"/>
      <c r="J54" s="161"/>
      <c r="K54" s="161"/>
      <c r="L54" s="17"/>
    </row>
    <row r="55" spans="1:12">
      <c r="A55" s="17"/>
      <c r="B55" s="8"/>
      <c r="C55" s="8"/>
      <c r="D55" s="8"/>
      <c r="E55" s="8"/>
      <c r="F55" s="162"/>
      <c r="G55" s="162"/>
      <c r="H55" s="162"/>
      <c r="I55" s="162"/>
      <c r="J55" s="8"/>
      <c r="K55" s="163"/>
      <c r="L55" s="17"/>
    </row>
    <row r="56" spans="1:12">
      <c r="A56" s="8"/>
      <c r="B56" s="8"/>
      <c r="C56" s="8"/>
      <c r="D56" s="8"/>
      <c r="E56" s="8"/>
      <c r="F56" s="162"/>
      <c r="G56" s="162"/>
      <c r="H56" s="162"/>
      <c r="I56" s="162"/>
      <c r="J56" s="8"/>
      <c r="K56" s="163"/>
      <c r="L56" s="17"/>
    </row>
    <row r="57" spans="1:12">
      <c r="A57" s="8"/>
      <c r="B57" s="8"/>
      <c r="C57" s="8"/>
      <c r="D57" s="8"/>
      <c r="E57" s="8"/>
      <c r="F57" s="162"/>
      <c r="G57" s="162"/>
      <c r="H57" s="162"/>
      <c r="I57" s="162"/>
      <c r="J57" s="8"/>
      <c r="K57" s="163"/>
      <c r="L57" s="17"/>
    </row>
    <row r="58" spans="1:12">
      <c r="A58" s="8"/>
      <c r="B58" s="8"/>
      <c r="C58" s="8"/>
      <c r="D58" s="8"/>
      <c r="E58" s="8"/>
      <c r="F58" s="162"/>
      <c r="G58" s="162"/>
      <c r="H58" s="162"/>
      <c r="I58" s="162"/>
      <c r="J58" s="8"/>
      <c r="K58" s="163"/>
      <c r="L58" s="17"/>
    </row>
    <row r="59" spans="1:1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0" spans="1:1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</row>
  </sheetData>
  <mergeCells count="6">
    <mergeCell ref="A33:G33"/>
    <mergeCell ref="F26:I26"/>
    <mergeCell ref="A26:D26"/>
    <mergeCell ref="M26:P26"/>
    <mergeCell ref="A54:D54"/>
    <mergeCell ref="F54:I54"/>
  </mergeCells>
  <phoneticPr fontId="2" type="noConversion"/>
  <printOptions headings="1" gridLines="1"/>
  <pageMargins left="0.78740157499999996" right="0.78740157499999996" top="0.984251969" bottom="0.984251969" header="0.4921259845" footer="0.4921259845"/>
  <pageSetup paperSize="9"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J17" sqref="A1:J17"/>
    </sheetView>
  </sheetViews>
  <sheetFormatPr baseColWidth="10" defaultRowHeight="12.75"/>
  <cols>
    <col min="1" max="1" width="5.140625" bestFit="1" customWidth="1"/>
    <col min="2" max="10" width="7.5703125" bestFit="1" customWidth="1"/>
  </cols>
  <sheetData>
    <row r="1" spans="1:10">
      <c r="A1" s="32" t="s">
        <v>70</v>
      </c>
      <c r="B1" s="33">
        <v>0.01</v>
      </c>
      <c r="C1" s="137" t="s">
        <v>71</v>
      </c>
      <c r="D1" s="137"/>
      <c r="E1" s="137"/>
      <c r="F1" s="137"/>
      <c r="G1" s="137"/>
      <c r="H1" s="137"/>
      <c r="I1" s="137"/>
      <c r="J1" s="132"/>
    </row>
    <row r="2" spans="1:10">
      <c r="A2" s="34" t="s">
        <v>68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35">
        <v>9</v>
      </c>
    </row>
    <row r="3" spans="1:10">
      <c r="A3" s="36" t="s">
        <v>69</v>
      </c>
      <c r="B3" s="30"/>
      <c r="C3" s="30"/>
      <c r="D3" s="30"/>
      <c r="E3" s="30"/>
      <c r="F3" s="30"/>
      <c r="G3" s="30"/>
      <c r="H3" s="30"/>
      <c r="I3" s="30"/>
      <c r="J3" s="37"/>
    </row>
    <row r="4" spans="1:10">
      <c r="A4" s="38">
        <v>1</v>
      </c>
      <c r="B4" s="31">
        <f t="shared" ref="B4:B17" si="0">FINV($B$1,$B$2,A4)</f>
        <v>4052.1806940869556</v>
      </c>
      <c r="C4" s="31">
        <f t="shared" ref="C4:C17" si="1">FINV($B$1,$C$2,A4)</f>
        <v>4999.4999991196291</v>
      </c>
      <c r="D4" s="31">
        <f t="shared" ref="D4:D17" si="2">FINV($B$1,$D$2,A4)</f>
        <v>5403.3520128116015</v>
      </c>
      <c r="E4" s="31">
        <f t="shared" ref="E4:E17" si="3">FINV($B$1,$E$2,A4)</f>
        <v>5624.5833286930247</v>
      </c>
      <c r="F4" s="31">
        <f t="shared" ref="F4:F17" si="4">FINV($B$1,$F$2,A4)</f>
        <v>5763.6495532234912</v>
      </c>
      <c r="G4" s="31">
        <f t="shared" ref="G4:G17" si="5">FINV($B$1,$G$2,A4)</f>
        <v>5858.9861057635262</v>
      </c>
      <c r="H4" s="31">
        <f t="shared" ref="H4:H17" si="6">FINV($B$1,$H$2,A4)</f>
        <v>5928.3557306752646</v>
      </c>
      <c r="I4" s="31">
        <f t="shared" ref="I4:I17" si="7">FINV($B$1,$I$2,A4)</f>
        <v>5981.0703068979365</v>
      </c>
      <c r="J4" s="39">
        <f t="shared" ref="J4:J17" si="8">FINV($B$1,$J$2,A4)</f>
        <v>6022.4732440793014</v>
      </c>
    </row>
    <row r="5" spans="1:10">
      <c r="A5" s="38">
        <v>2</v>
      </c>
      <c r="B5" s="31">
        <f t="shared" si="0"/>
        <v>98.502512554009002</v>
      </c>
      <c r="C5" s="31">
        <f t="shared" si="1"/>
        <v>98.999999999766402</v>
      </c>
      <c r="D5" s="31">
        <f t="shared" si="2"/>
        <v>99.166201374717929</v>
      </c>
      <c r="E5" s="31">
        <f t="shared" si="3"/>
        <v>99.249371856067455</v>
      </c>
      <c r="F5" s="31">
        <f t="shared" si="4"/>
        <v>99.299296479051037</v>
      </c>
      <c r="G5" s="31">
        <f t="shared" si="5"/>
        <v>99.332588866991614</v>
      </c>
      <c r="H5" s="31">
        <f t="shared" si="6"/>
        <v>99.356373702127598</v>
      </c>
      <c r="I5" s="31">
        <f t="shared" si="7"/>
        <v>99.37421482116153</v>
      </c>
      <c r="J5" s="39">
        <f t="shared" si="8"/>
        <v>99.388092724223071</v>
      </c>
    </row>
    <row r="6" spans="1:10">
      <c r="A6" s="38">
        <v>3</v>
      </c>
      <c r="B6" s="31">
        <f t="shared" si="0"/>
        <v>34.116221561011926</v>
      </c>
      <c r="C6" s="31">
        <f t="shared" si="1"/>
        <v>30.816520350531313</v>
      </c>
      <c r="D6" s="31">
        <f t="shared" si="2"/>
        <v>29.456695126953917</v>
      </c>
      <c r="E6" s="31">
        <f t="shared" si="3"/>
        <v>28.709898387628975</v>
      </c>
      <c r="F6" s="31">
        <f t="shared" si="4"/>
        <v>28.237080838203639</v>
      </c>
      <c r="G6" s="31">
        <f t="shared" si="5"/>
        <v>27.910657358247576</v>
      </c>
      <c r="H6" s="31">
        <f t="shared" si="6"/>
        <v>27.671696070966533</v>
      </c>
      <c r="I6" s="31">
        <f t="shared" si="7"/>
        <v>27.489177031252737</v>
      </c>
      <c r="J6" s="39">
        <f t="shared" si="8"/>
        <v>27.345206334352866</v>
      </c>
    </row>
    <row r="7" spans="1:10">
      <c r="A7" s="38">
        <v>4</v>
      </c>
      <c r="B7" s="31">
        <f t="shared" si="0"/>
        <v>21.197689583307088</v>
      </c>
      <c r="C7" s="31">
        <f t="shared" si="1"/>
        <v>18.000000000073648</v>
      </c>
      <c r="D7" s="31">
        <f t="shared" si="2"/>
        <v>16.694369237421213</v>
      </c>
      <c r="E7" s="31">
        <f t="shared" si="3"/>
        <v>15.977024852779369</v>
      </c>
      <c r="F7" s="31">
        <f t="shared" si="4"/>
        <v>15.521857544694118</v>
      </c>
      <c r="G7" s="31">
        <f t="shared" si="5"/>
        <v>15.20686486148989</v>
      </c>
      <c r="H7" s="31">
        <f t="shared" si="6"/>
        <v>14.975757704839527</v>
      </c>
      <c r="I7" s="31">
        <f t="shared" si="7"/>
        <v>14.79888879107806</v>
      </c>
      <c r="J7" s="39">
        <f t="shared" si="8"/>
        <v>14.659133575228925</v>
      </c>
    </row>
    <row r="8" spans="1:10">
      <c r="A8" s="38">
        <v>5</v>
      </c>
      <c r="B8" s="74">
        <f t="shared" si="0"/>
        <v>16.258177038129503</v>
      </c>
      <c r="C8" s="31">
        <f t="shared" si="1"/>
        <v>13.27393361207972</v>
      </c>
      <c r="D8" s="31">
        <f t="shared" si="2"/>
        <v>12.059953692642075</v>
      </c>
      <c r="E8" s="31">
        <f t="shared" si="3"/>
        <v>11.391928071525033</v>
      </c>
      <c r="F8" s="31">
        <f t="shared" si="4"/>
        <v>10.967020650996769</v>
      </c>
      <c r="G8" s="31">
        <f t="shared" si="5"/>
        <v>10.672254792681294</v>
      </c>
      <c r="H8" s="31">
        <f t="shared" si="6"/>
        <v>10.45551089203542</v>
      </c>
      <c r="I8" s="31">
        <f t="shared" si="7"/>
        <v>10.289311046433632</v>
      </c>
      <c r="J8" s="39">
        <f t="shared" si="8"/>
        <v>10.157761548250498</v>
      </c>
    </row>
    <row r="9" spans="1:10">
      <c r="A9" s="38">
        <v>6</v>
      </c>
      <c r="B9" s="31">
        <f t="shared" si="0"/>
        <v>13.745022526352262</v>
      </c>
      <c r="C9" s="31">
        <f t="shared" si="1"/>
        <v>10.924766500912053</v>
      </c>
      <c r="D9" s="31">
        <f t="shared" si="2"/>
        <v>9.779538241044861</v>
      </c>
      <c r="E9" s="31">
        <f t="shared" si="3"/>
        <v>9.1483010303781391</v>
      </c>
      <c r="F9" s="31">
        <f t="shared" si="4"/>
        <v>8.7458952561986543</v>
      </c>
      <c r="G9" s="31">
        <f t="shared" si="5"/>
        <v>8.4661253406798451</v>
      </c>
      <c r="H9" s="31">
        <f t="shared" si="6"/>
        <v>8.259995271191972</v>
      </c>
      <c r="I9" s="31">
        <f t="shared" si="7"/>
        <v>8.1016513669782029</v>
      </c>
      <c r="J9" s="39">
        <f t="shared" si="8"/>
        <v>7.9761213668765478</v>
      </c>
    </row>
    <row r="10" spans="1:10">
      <c r="A10" s="38">
        <v>7</v>
      </c>
      <c r="B10" s="31">
        <f t="shared" si="0"/>
        <v>12.246383347763011</v>
      </c>
      <c r="C10" s="31">
        <f t="shared" si="1"/>
        <v>9.5465780211746214</v>
      </c>
      <c r="D10" s="31">
        <f t="shared" si="2"/>
        <v>8.4512850532154502</v>
      </c>
      <c r="E10" s="31">
        <f t="shared" si="3"/>
        <v>7.8466450626813522</v>
      </c>
      <c r="F10" s="31">
        <f t="shared" si="4"/>
        <v>7.4604354931452299</v>
      </c>
      <c r="G10" s="31">
        <f t="shared" si="5"/>
        <v>7.1914047853803442</v>
      </c>
      <c r="H10" s="31">
        <f t="shared" si="6"/>
        <v>6.9928327789037681</v>
      </c>
      <c r="I10" s="31">
        <f t="shared" si="7"/>
        <v>6.8400490720340343</v>
      </c>
      <c r="J10" s="39">
        <f t="shared" si="8"/>
        <v>6.7187524820386813</v>
      </c>
    </row>
    <row r="11" spans="1:10">
      <c r="A11" s="38">
        <v>8</v>
      </c>
      <c r="B11" s="31">
        <f t="shared" si="0"/>
        <v>11.258624141940192</v>
      </c>
      <c r="C11" s="31">
        <f t="shared" si="1"/>
        <v>8.649110640744528</v>
      </c>
      <c r="D11" s="31">
        <f t="shared" si="2"/>
        <v>7.5909919477926273</v>
      </c>
      <c r="E11" s="31">
        <f t="shared" si="3"/>
        <v>7.0060766230796698</v>
      </c>
      <c r="F11" s="31">
        <f t="shared" si="4"/>
        <v>6.631825164647001</v>
      </c>
      <c r="G11" s="31">
        <f t="shared" si="5"/>
        <v>6.370680730397666</v>
      </c>
      <c r="H11" s="31">
        <f t="shared" si="6"/>
        <v>6.1776242611253522</v>
      </c>
      <c r="I11" s="31">
        <f t="shared" si="7"/>
        <v>6.0288701067940895</v>
      </c>
      <c r="J11" s="39">
        <f t="shared" si="8"/>
        <v>5.9106188493766503</v>
      </c>
    </row>
    <row r="12" spans="1:10">
      <c r="A12" s="38">
        <v>9</v>
      </c>
      <c r="B12" s="31">
        <f t="shared" si="0"/>
        <v>10.561431044375357</v>
      </c>
      <c r="C12" s="31">
        <f t="shared" si="1"/>
        <v>8.0215173100018617</v>
      </c>
      <c r="D12" s="31">
        <f t="shared" si="2"/>
        <v>6.9919172225641208</v>
      </c>
      <c r="E12" s="31">
        <f t="shared" si="3"/>
        <v>6.422085458269434</v>
      </c>
      <c r="F12" s="31">
        <f t="shared" si="4"/>
        <v>6.0569407142359832</v>
      </c>
      <c r="G12" s="31">
        <f t="shared" si="5"/>
        <v>5.8017703066806945</v>
      </c>
      <c r="H12" s="31">
        <f t="shared" si="6"/>
        <v>5.6128654775380085</v>
      </c>
      <c r="I12" s="31">
        <f t="shared" si="7"/>
        <v>5.4671225155796943</v>
      </c>
      <c r="J12" s="39">
        <f t="shared" si="8"/>
        <v>5.3511288613083359</v>
      </c>
    </row>
    <row r="13" spans="1:10">
      <c r="A13" s="38">
        <v>10</v>
      </c>
      <c r="B13" s="31">
        <f t="shared" si="0"/>
        <v>10.044289267008754</v>
      </c>
      <c r="C13" s="31">
        <f t="shared" si="1"/>
        <v>7.5594321576165822</v>
      </c>
      <c r="D13" s="31">
        <f t="shared" si="2"/>
        <v>6.5523125581017219</v>
      </c>
      <c r="E13" s="31">
        <f t="shared" si="3"/>
        <v>5.9943386617395173</v>
      </c>
      <c r="F13" s="31">
        <f t="shared" si="4"/>
        <v>5.6363261877596749</v>
      </c>
      <c r="G13" s="31">
        <f t="shared" si="5"/>
        <v>5.3858110449815619</v>
      </c>
      <c r="H13" s="31">
        <f t="shared" si="6"/>
        <v>5.2001212507076744</v>
      </c>
      <c r="I13" s="31">
        <f t="shared" si="7"/>
        <v>5.0566931318968127</v>
      </c>
      <c r="J13" s="39">
        <f t="shared" si="8"/>
        <v>4.9424206522181908</v>
      </c>
    </row>
    <row r="14" spans="1:10">
      <c r="A14" s="38">
        <v>15</v>
      </c>
      <c r="B14" s="31">
        <f t="shared" si="0"/>
        <v>8.6831168138650661</v>
      </c>
      <c r="C14" s="31">
        <f t="shared" si="1"/>
        <v>6.3588734807313383</v>
      </c>
      <c r="D14" s="31">
        <f t="shared" si="2"/>
        <v>5.4169648626883067</v>
      </c>
      <c r="E14" s="31">
        <f t="shared" si="3"/>
        <v>4.8932095894139831</v>
      </c>
      <c r="F14" s="31">
        <f t="shared" si="4"/>
        <v>4.5556139843557464</v>
      </c>
      <c r="G14" s="31">
        <f t="shared" si="5"/>
        <v>4.3182730538753269</v>
      </c>
      <c r="H14" s="31">
        <f t="shared" si="6"/>
        <v>4.1415463073133925</v>
      </c>
      <c r="I14" s="31">
        <f t="shared" si="7"/>
        <v>4.0044531865348176</v>
      </c>
      <c r="J14" s="39">
        <f t="shared" si="8"/>
        <v>3.8947881072458843</v>
      </c>
    </row>
    <row r="15" spans="1:10">
      <c r="A15" s="38">
        <v>20</v>
      </c>
      <c r="B15" s="31">
        <f t="shared" si="0"/>
        <v>8.0959580462266878</v>
      </c>
      <c r="C15" s="31">
        <f t="shared" si="1"/>
        <v>5.8489319246721028</v>
      </c>
      <c r="D15" s="31">
        <f t="shared" si="2"/>
        <v>4.9381933827810727</v>
      </c>
      <c r="E15" s="31">
        <f t="shared" si="3"/>
        <v>4.4306901615212286</v>
      </c>
      <c r="F15" s="31">
        <f t="shared" si="4"/>
        <v>4.1026846292431784</v>
      </c>
      <c r="G15" s="31">
        <f t="shared" si="5"/>
        <v>3.8714268152246145</v>
      </c>
      <c r="H15" s="31">
        <f t="shared" si="6"/>
        <v>3.6987401521576801</v>
      </c>
      <c r="I15" s="31">
        <f t="shared" si="7"/>
        <v>3.5644120534007291</v>
      </c>
      <c r="J15" s="39">
        <f t="shared" si="8"/>
        <v>3.4566756316185954</v>
      </c>
    </row>
    <row r="16" spans="1:10">
      <c r="A16" s="38">
        <v>25</v>
      </c>
      <c r="B16" s="31">
        <f t="shared" si="0"/>
        <v>7.769798368144496</v>
      </c>
      <c r="C16" s="31">
        <f t="shared" si="1"/>
        <v>5.5679971343827663</v>
      </c>
      <c r="D16" s="31">
        <f t="shared" si="2"/>
        <v>4.675464783442898</v>
      </c>
      <c r="E16" s="31">
        <f t="shared" si="3"/>
        <v>4.1774202347235789</v>
      </c>
      <c r="F16" s="31">
        <f t="shared" si="4"/>
        <v>3.8549571646937935</v>
      </c>
      <c r="G16" s="31">
        <f t="shared" si="5"/>
        <v>3.6271739697689522</v>
      </c>
      <c r="H16" s="31">
        <f t="shared" si="6"/>
        <v>3.4567540467379425</v>
      </c>
      <c r="I16" s="31">
        <f t="shared" si="7"/>
        <v>3.3239374604075147</v>
      </c>
      <c r="J16" s="39">
        <f t="shared" si="8"/>
        <v>3.2172168263266228</v>
      </c>
    </row>
    <row r="17" spans="1:10" ht="13.5" thickBot="1">
      <c r="A17" s="40">
        <v>30</v>
      </c>
      <c r="B17" s="41">
        <f t="shared" si="0"/>
        <v>7.5624760846754917</v>
      </c>
      <c r="C17" s="41">
        <f t="shared" si="1"/>
        <v>5.3903458632348258</v>
      </c>
      <c r="D17" s="41">
        <f t="shared" si="2"/>
        <v>4.5097395645470932</v>
      </c>
      <c r="E17" s="41">
        <f t="shared" si="3"/>
        <v>4.0178768366616762</v>
      </c>
      <c r="F17" s="41">
        <f t="shared" si="4"/>
        <v>3.6990188113816842</v>
      </c>
      <c r="G17" s="41">
        <f t="shared" si="5"/>
        <v>3.4734766087492783</v>
      </c>
      <c r="H17" s="41">
        <f t="shared" si="6"/>
        <v>3.3044988868022891</v>
      </c>
      <c r="I17" s="41">
        <f t="shared" si="7"/>
        <v>3.1726239635993716</v>
      </c>
      <c r="J17" s="42">
        <f t="shared" si="8"/>
        <v>3.0665159080031739</v>
      </c>
    </row>
  </sheetData>
  <mergeCells count="1">
    <mergeCell ref="C1:J1"/>
  </mergeCells>
  <phoneticPr fontId="2" type="noConversion"/>
  <printOptions headings="1" gridLines="1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K8" sqref="K8"/>
    </sheetView>
  </sheetViews>
  <sheetFormatPr baseColWidth="10" defaultRowHeight="12.75"/>
  <cols>
    <col min="1" max="1" width="5.140625" bestFit="1" customWidth="1"/>
    <col min="2" max="5" width="5.5703125" bestFit="1" customWidth="1"/>
    <col min="6" max="8" width="6.5703125" bestFit="1" customWidth="1"/>
    <col min="9" max="9" width="7.5703125" bestFit="1" customWidth="1"/>
  </cols>
  <sheetData>
    <row r="1" spans="1:9">
      <c r="A1" s="155" t="s">
        <v>72</v>
      </c>
      <c r="B1" s="155"/>
      <c r="C1" s="155"/>
      <c r="D1" s="155"/>
      <c r="E1" s="155"/>
      <c r="F1" s="155"/>
      <c r="G1" s="155"/>
      <c r="H1" s="155"/>
    </row>
    <row r="2" spans="1:9">
      <c r="A2" s="2" t="s">
        <v>76</v>
      </c>
      <c r="B2" s="71">
        <v>0.5</v>
      </c>
      <c r="C2" s="71">
        <v>0.6</v>
      </c>
      <c r="D2" s="71">
        <v>0.8</v>
      </c>
      <c r="E2" s="71">
        <v>0.9</v>
      </c>
      <c r="F2" s="71">
        <v>0.95</v>
      </c>
      <c r="G2" s="71">
        <v>0.98</v>
      </c>
      <c r="H2" s="71">
        <v>0.99</v>
      </c>
      <c r="I2" s="12">
        <v>0.995</v>
      </c>
    </row>
    <row r="3" spans="1:9">
      <c r="A3" s="28" t="s">
        <v>70</v>
      </c>
      <c r="B3" s="72">
        <v>0.25</v>
      </c>
      <c r="C3" s="72">
        <v>0.2</v>
      </c>
      <c r="D3" s="43">
        <v>0.1</v>
      </c>
      <c r="E3" s="43">
        <v>0.05</v>
      </c>
      <c r="F3" s="44">
        <v>2.5000000000000001E-2</v>
      </c>
      <c r="G3" s="43">
        <v>0.01</v>
      </c>
      <c r="H3" s="44">
        <v>5.0000000000000001E-3</v>
      </c>
      <c r="I3" s="12">
        <v>2.5000000000000001E-3</v>
      </c>
    </row>
    <row r="4" spans="1:9">
      <c r="A4" t="s">
        <v>69</v>
      </c>
    </row>
    <row r="5" spans="1:9">
      <c r="A5" s="1">
        <v>1</v>
      </c>
      <c r="B5" s="13">
        <f>TINV($B$3*2,A5)</f>
        <v>0.99999999999999978</v>
      </c>
      <c r="C5" s="13">
        <f>TINV($C$3*2,A5)</f>
        <v>1.3763819196608402</v>
      </c>
      <c r="D5" s="13">
        <f>TINV($D$3*2,A5)</f>
        <v>3.0776835366103379</v>
      </c>
      <c r="E5" s="13">
        <f>TINV($E$3*2,A5)</f>
        <v>6.3137515135738624</v>
      </c>
      <c r="F5" s="13">
        <f>TINV($F$3*2,A5)</f>
        <v>12.70620473398699</v>
      </c>
      <c r="G5" s="13">
        <f>TINV($G$3*2,A5)</f>
        <v>31.820515948314124</v>
      </c>
      <c r="H5" s="13">
        <f>TINV($H$3*2,A5)</f>
        <v>63.656741151954634</v>
      </c>
      <c r="I5" s="13">
        <f>TINV($I$3*2,A5)</f>
        <v>127.32133644703958</v>
      </c>
    </row>
    <row r="6" spans="1:9">
      <c r="A6" s="1">
        <v>2</v>
      </c>
      <c r="B6" s="13">
        <f t="shared" ref="B6:B34" si="0">TINV($B$3*2,A6)</f>
        <v>0.81649658102356915</v>
      </c>
      <c r="C6" s="13">
        <f t="shared" ref="C6:C34" si="1">TINV($C$3*2,A6)</f>
        <v>1.0606601719257251</v>
      </c>
      <c r="D6" s="13">
        <f t="shared" ref="D6:D34" si="2">TINV($D$3*2,A6)</f>
        <v>1.8856180826315692</v>
      </c>
      <c r="E6" s="13">
        <f t="shared" ref="E6:E34" si="3">TINV($E$3*2,A6)</f>
        <v>2.919985580097558</v>
      </c>
      <c r="F6" s="13">
        <f t="shared" ref="F6:F34" si="4">TINV($F$3*2,A6)</f>
        <v>4.3026527295445423</v>
      </c>
      <c r="G6" s="13">
        <f t="shared" ref="G6:G34" si="5">TINV($G$3*2,A6)</f>
        <v>6.9645567339634358</v>
      </c>
      <c r="H6" s="13">
        <f t="shared" ref="H6:H34" si="6">TINV($H$3*2,A6)</f>
        <v>9.9248432004747045</v>
      </c>
      <c r="I6" s="13">
        <f t="shared" ref="I6:I34" si="7">TINV($I$3*2,A6)</f>
        <v>14.089047274930437</v>
      </c>
    </row>
    <row r="7" spans="1:9">
      <c r="A7" s="1">
        <v>3</v>
      </c>
      <c r="B7" s="13">
        <f t="shared" si="0"/>
        <v>0.76489232846987543</v>
      </c>
      <c r="C7" s="13">
        <f t="shared" si="1"/>
        <v>0.97847231156215186</v>
      </c>
      <c r="D7" s="13">
        <f t="shared" si="2"/>
        <v>1.6377443522674109</v>
      </c>
      <c r="E7" s="13">
        <f t="shared" si="3"/>
        <v>2.353363434533132</v>
      </c>
      <c r="F7" s="13">
        <f t="shared" si="4"/>
        <v>3.1824463048868799</v>
      </c>
      <c r="G7" s="13">
        <f t="shared" si="5"/>
        <v>4.5407028584215041</v>
      </c>
      <c r="H7" s="13">
        <f t="shared" si="6"/>
        <v>5.8409093094322149</v>
      </c>
      <c r="I7" s="13">
        <f t="shared" si="7"/>
        <v>7.4533185049195065</v>
      </c>
    </row>
    <row r="8" spans="1:9">
      <c r="A8" s="1">
        <v>4</v>
      </c>
      <c r="B8" s="13">
        <f t="shared" si="0"/>
        <v>0.74069708418920444</v>
      </c>
      <c r="C8" s="13">
        <f t="shared" si="1"/>
        <v>0.94096457734495953</v>
      </c>
      <c r="D8" s="13">
        <f t="shared" si="2"/>
        <v>1.5332062725949549</v>
      </c>
      <c r="E8" s="13">
        <f t="shared" si="3"/>
        <v>2.1318467819039775</v>
      </c>
      <c r="F8" s="13">
        <f t="shared" si="4"/>
        <v>2.7764451050438028</v>
      </c>
      <c r="G8" s="13">
        <f t="shared" si="5"/>
        <v>3.7469473877564807</v>
      </c>
      <c r="H8" s="13">
        <f t="shared" si="6"/>
        <v>4.6040948712322471</v>
      </c>
      <c r="I8" s="13">
        <f t="shared" si="7"/>
        <v>5.5975683669463301</v>
      </c>
    </row>
    <row r="9" spans="1:9">
      <c r="A9" s="1">
        <v>5</v>
      </c>
      <c r="B9" s="13">
        <f t="shared" si="0"/>
        <v>0.72668684387269766</v>
      </c>
      <c r="C9" s="13">
        <f t="shared" si="1"/>
        <v>0.91954378035826845</v>
      </c>
      <c r="D9" s="13">
        <f t="shared" si="2"/>
        <v>1.4758840371182234</v>
      </c>
      <c r="E9" s="13">
        <f t="shared" si="3"/>
        <v>2.0150483720881205</v>
      </c>
      <c r="F9" s="13">
        <f t="shared" si="4"/>
        <v>2.5705818346975402</v>
      </c>
      <c r="G9" s="13">
        <f t="shared" si="5"/>
        <v>3.3649299973503766</v>
      </c>
      <c r="H9" s="13">
        <f t="shared" si="6"/>
        <v>4.032142983343908</v>
      </c>
      <c r="I9" s="13">
        <f t="shared" si="7"/>
        <v>4.773340604751688</v>
      </c>
    </row>
    <row r="10" spans="1:9">
      <c r="A10" s="1">
        <v>6</v>
      </c>
      <c r="B10" s="13">
        <f t="shared" si="0"/>
        <v>0.71755819656001862</v>
      </c>
      <c r="C10" s="13">
        <f t="shared" si="1"/>
        <v>0.90570328527717581</v>
      </c>
      <c r="D10" s="13">
        <f t="shared" si="2"/>
        <v>1.4397557474976392</v>
      </c>
      <c r="E10" s="13">
        <f t="shared" si="3"/>
        <v>1.943180274291977</v>
      </c>
      <c r="F10" s="13">
        <f t="shared" si="4"/>
        <v>2.4469118464326822</v>
      </c>
      <c r="G10" s="13">
        <f t="shared" si="5"/>
        <v>3.1426684031300525</v>
      </c>
      <c r="H10" s="13">
        <f t="shared" si="6"/>
        <v>3.7074280203872148</v>
      </c>
      <c r="I10" s="13">
        <f t="shared" si="7"/>
        <v>4.3168271034502776</v>
      </c>
    </row>
    <row r="11" spans="1:9">
      <c r="A11" s="1">
        <v>7</v>
      </c>
      <c r="B11" s="13">
        <f t="shared" si="0"/>
        <v>0.71114177814769231</v>
      </c>
      <c r="C11" s="13">
        <f t="shared" si="1"/>
        <v>0.89602964440312816</v>
      </c>
      <c r="D11" s="13">
        <f t="shared" si="2"/>
        <v>1.4149239278539318</v>
      </c>
      <c r="E11" s="13">
        <f t="shared" si="3"/>
        <v>1.894578603655801</v>
      </c>
      <c r="F11" s="13">
        <f t="shared" si="4"/>
        <v>2.3646242509493192</v>
      </c>
      <c r="G11" s="13">
        <f t="shared" si="5"/>
        <v>2.9979515663577763</v>
      </c>
      <c r="H11" s="13">
        <f t="shared" si="6"/>
        <v>3.4994832972544687</v>
      </c>
      <c r="I11" s="13">
        <f t="shared" si="7"/>
        <v>4.0293371770600181</v>
      </c>
    </row>
    <row r="12" spans="1:9">
      <c r="A12" s="1">
        <v>8</v>
      </c>
      <c r="B12" s="13">
        <f t="shared" si="0"/>
        <v>0.70638661270868153</v>
      </c>
      <c r="C12" s="13">
        <f t="shared" si="1"/>
        <v>0.88888951785616888</v>
      </c>
      <c r="D12" s="13">
        <f t="shared" si="2"/>
        <v>1.3968153099515943</v>
      </c>
      <c r="E12" s="13">
        <f t="shared" si="3"/>
        <v>1.8595480333018273</v>
      </c>
      <c r="F12" s="13">
        <f t="shared" si="4"/>
        <v>2.3060041332991172</v>
      </c>
      <c r="G12" s="13">
        <f t="shared" si="5"/>
        <v>2.8964594462137523</v>
      </c>
      <c r="H12" s="13">
        <f t="shared" si="6"/>
        <v>3.3553873311348408</v>
      </c>
      <c r="I12" s="13">
        <f t="shared" si="7"/>
        <v>3.8325186836355556</v>
      </c>
    </row>
    <row r="13" spans="1:9">
      <c r="A13" s="1">
        <v>9</v>
      </c>
      <c r="B13" s="13">
        <f t="shared" si="0"/>
        <v>0.70272214681352962</v>
      </c>
      <c r="C13" s="13">
        <f t="shared" si="1"/>
        <v>0.88340385977700753</v>
      </c>
      <c r="D13" s="13">
        <f t="shared" si="2"/>
        <v>1.3830287386012596</v>
      </c>
      <c r="E13" s="13">
        <f t="shared" si="3"/>
        <v>1.83311292255007</v>
      </c>
      <c r="F13" s="13">
        <f t="shared" si="4"/>
        <v>2.2621571581735829</v>
      </c>
      <c r="G13" s="13">
        <f t="shared" si="5"/>
        <v>2.8214379214105243</v>
      </c>
      <c r="H13" s="13">
        <f t="shared" si="6"/>
        <v>3.2498355411274824</v>
      </c>
      <c r="I13" s="13">
        <f t="shared" si="7"/>
        <v>3.6896623922006198</v>
      </c>
    </row>
    <row r="14" spans="1:9">
      <c r="A14" s="1">
        <v>10</v>
      </c>
      <c r="B14" s="13">
        <f t="shared" si="0"/>
        <v>0.69981206137329455</v>
      </c>
      <c r="C14" s="13">
        <f t="shared" si="1"/>
        <v>0.87905782864499615</v>
      </c>
      <c r="D14" s="13">
        <f t="shared" si="2"/>
        <v>1.3721836413030442</v>
      </c>
      <c r="E14" s="13">
        <f t="shared" si="3"/>
        <v>1.8124611021972235</v>
      </c>
      <c r="F14" s="13">
        <f t="shared" si="4"/>
        <v>2.2281388424258681</v>
      </c>
      <c r="G14" s="13">
        <f t="shared" si="5"/>
        <v>2.7637694577884577</v>
      </c>
      <c r="H14" s="13">
        <f t="shared" si="6"/>
        <v>3.1692726716091739</v>
      </c>
      <c r="I14" s="13">
        <f t="shared" si="7"/>
        <v>3.5814062019030128</v>
      </c>
    </row>
    <row r="15" spans="1:9">
      <c r="A15" s="1">
        <v>11</v>
      </c>
      <c r="B15" s="13">
        <f t="shared" si="0"/>
        <v>0.69744532761963485</v>
      </c>
      <c r="C15" s="13">
        <f t="shared" si="1"/>
        <v>0.87552997817111811</v>
      </c>
      <c r="D15" s="13">
        <f t="shared" si="2"/>
        <v>1.3634303181966336</v>
      </c>
      <c r="E15" s="13">
        <f t="shared" si="3"/>
        <v>1.7958848142321888</v>
      </c>
      <c r="F15" s="13">
        <f t="shared" si="4"/>
        <v>2.2009851587218421</v>
      </c>
      <c r="G15" s="13">
        <f t="shared" si="5"/>
        <v>2.7180791831764344</v>
      </c>
      <c r="H15" s="13">
        <f t="shared" si="6"/>
        <v>3.1058065135821673</v>
      </c>
      <c r="I15" s="13">
        <f t="shared" si="7"/>
        <v>3.4966141729007685</v>
      </c>
    </row>
    <row r="16" spans="1:9">
      <c r="A16" s="1">
        <v>12</v>
      </c>
      <c r="B16" s="13">
        <f t="shared" si="0"/>
        <v>0.69548286557060512</v>
      </c>
      <c r="C16" s="13">
        <f t="shared" si="1"/>
        <v>0.87260929168785983</v>
      </c>
      <c r="D16" s="13">
        <f t="shared" si="2"/>
        <v>1.3562173341811601</v>
      </c>
      <c r="E16" s="13">
        <f t="shared" si="3"/>
        <v>1.7822875476056765</v>
      </c>
      <c r="F16" s="13">
        <f t="shared" si="4"/>
        <v>2.1788128271650695</v>
      </c>
      <c r="G16" s="13">
        <f t="shared" si="5"/>
        <v>2.6809979919600382</v>
      </c>
      <c r="H16" s="13">
        <f t="shared" si="6"/>
        <v>3.0545395859505025</v>
      </c>
      <c r="I16" s="13">
        <f t="shared" si="7"/>
        <v>3.4284442416578997</v>
      </c>
    </row>
    <row r="17" spans="1:9">
      <c r="A17" s="1">
        <v>13</v>
      </c>
      <c r="B17" s="13">
        <f t="shared" si="0"/>
        <v>0.69382930429346357</v>
      </c>
      <c r="C17" s="13">
        <f t="shared" si="1"/>
        <v>0.87015153407001455</v>
      </c>
      <c r="D17" s="13">
        <f t="shared" si="2"/>
        <v>1.350171288920202</v>
      </c>
      <c r="E17" s="13">
        <f t="shared" si="3"/>
        <v>1.7709333826482787</v>
      </c>
      <c r="F17" s="13">
        <f t="shared" si="4"/>
        <v>2.1603686522485352</v>
      </c>
      <c r="G17" s="13">
        <f t="shared" si="5"/>
        <v>2.6503088359529769</v>
      </c>
      <c r="H17" s="13">
        <f t="shared" si="6"/>
        <v>3.0122758331349129</v>
      </c>
      <c r="I17" s="13">
        <f t="shared" si="7"/>
        <v>3.3724679399431219</v>
      </c>
    </row>
    <row r="18" spans="1:9">
      <c r="A18" s="1">
        <v>14</v>
      </c>
      <c r="B18" s="13">
        <f t="shared" si="0"/>
        <v>0.6924170696273404</v>
      </c>
      <c r="C18" s="13">
        <f t="shared" si="1"/>
        <v>0.86805478166102623</v>
      </c>
      <c r="D18" s="13">
        <f t="shared" si="2"/>
        <v>1.345030374578152</v>
      </c>
      <c r="E18" s="13">
        <f t="shared" si="3"/>
        <v>1.7613101150619617</v>
      </c>
      <c r="F18" s="13">
        <f t="shared" si="4"/>
        <v>2.1447866812820848</v>
      </c>
      <c r="G18" s="13">
        <f t="shared" si="5"/>
        <v>2.6244940644958863</v>
      </c>
      <c r="H18" s="13">
        <f t="shared" si="6"/>
        <v>2.976842733953295</v>
      </c>
      <c r="I18" s="13">
        <f t="shared" si="7"/>
        <v>3.3256958161508852</v>
      </c>
    </row>
    <row r="19" spans="1:9">
      <c r="A19" s="1">
        <v>15</v>
      </c>
      <c r="B19" s="13">
        <f t="shared" si="0"/>
        <v>0.69119694901523676</v>
      </c>
      <c r="C19" s="13">
        <f t="shared" si="1"/>
        <v>0.86624497330002548</v>
      </c>
      <c r="D19" s="13">
        <f t="shared" si="2"/>
        <v>1.3406056079588469</v>
      </c>
      <c r="E19" s="13">
        <f t="shared" si="3"/>
        <v>1.7530503252078615</v>
      </c>
      <c r="F19" s="13">
        <f t="shared" si="4"/>
        <v>2.1314495356759524</v>
      </c>
      <c r="G19" s="13">
        <f t="shared" si="5"/>
        <v>2.6024802903902327</v>
      </c>
      <c r="H19" s="13">
        <f t="shared" si="6"/>
        <v>2.9467128828348832</v>
      </c>
      <c r="I19" s="13">
        <f t="shared" si="7"/>
        <v>3.2860385684245665</v>
      </c>
    </row>
    <row r="20" spans="1:9">
      <c r="A20" s="1">
        <v>16</v>
      </c>
      <c r="B20" s="13">
        <f t="shared" si="0"/>
        <v>0.69013225386679355</v>
      </c>
      <c r="C20" s="13">
        <f t="shared" si="1"/>
        <v>0.86466700190458812</v>
      </c>
      <c r="D20" s="13">
        <f t="shared" si="2"/>
        <v>1.3367571674221792</v>
      </c>
      <c r="E20" s="13">
        <f t="shared" si="3"/>
        <v>1.7458836689428874</v>
      </c>
      <c r="F20" s="13">
        <f t="shared" si="4"/>
        <v>2.119905285162579</v>
      </c>
      <c r="G20" s="13">
        <f t="shared" si="5"/>
        <v>2.5834871786903726</v>
      </c>
      <c r="H20" s="13">
        <f t="shared" si="6"/>
        <v>2.9207816214826163</v>
      </c>
      <c r="I20" s="13">
        <f t="shared" si="7"/>
        <v>3.251992870787566</v>
      </c>
    </row>
    <row r="21" spans="1:9">
      <c r="A21" s="1">
        <v>17</v>
      </c>
      <c r="B21" s="13">
        <f t="shared" si="0"/>
        <v>0.68919507520972534</v>
      </c>
      <c r="C21" s="13">
        <f t="shared" si="1"/>
        <v>0.86327901752736924</v>
      </c>
      <c r="D21" s="13">
        <f t="shared" si="2"/>
        <v>1.3333793898044775</v>
      </c>
      <c r="E21" s="13">
        <f t="shared" si="3"/>
        <v>1.7396067156488346</v>
      </c>
      <c r="F21" s="13">
        <f t="shared" si="4"/>
        <v>2.1098155585926612</v>
      </c>
      <c r="G21" s="13">
        <f t="shared" si="5"/>
        <v>2.5669339747001976</v>
      </c>
      <c r="H21" s="13">
        <f t="shared" si="6"/>
        <v>2.8982305183425119</v>
      </c>
      <c r="I21" s="13">
        <f t="shared" si="7"/>
        <v>3.2224499064315282</v>
      </c>
    </row>
    <row r="22" spans="1:9">
      <c r="A22" s="1">
        <v>18</v>
      </c>
      <c r="B22" s="13">
        <f t="shared" si="0"/>
        <v>0.68836380652158824</v>
      </c>
      <c r="C22" s="13">
        <f t="shared" si="1"/>
        <v>0.86204866809776282</v>
      </c>
      <c r="D22" s="13">
        <f t="shared" si="2"/>
        <v>1.3303909436421164</v>
      </c>
      <c r="E22" s="13">
        <f t="shared" si="3"/>
        <v>1.7340635923093939</v>
      </c>
      <c r="F22" s="13">
        <f t="shared" si="4"/>
        <v>2.1009220368611805</v>
      </c>
      <c r="G22" s="13">
        <f t="shared" si="5"/>
        <v>2.5523796182187537</v>
      </c>
      <c r="H22" s="13">
        <f t="shared" si="6"/>
        <v>2.8784404709116362</v>
      </c>
      <c r="I22" s="13">
        <f t="shared" si="7"/>
        <v>3.1965742219108284</v>
      </c>
    </row>
    <row r="23" spans="1:9">
      <c r="A23" s="1">
        <v>19</v>
      </c>
      <c r="B23" s="13">
        <f t="shared" si="0"/>
        <v>0.68762146025899229</v>
      </c>
      <c r="C23" s="13">
        <f t="shared" si="1"/>
        <v>0.86095055037780011</v>
      </c>
      <c r="D23" s="13">
        <f t="shared" si="2"/>
        <v>1.3277282090895812</v>
      </c>
      <c r="E23" s="13">
        <f t="shared" si="3"/>
        <v>1.7291327924721895</v>
      </c>
      <c r="F23" s="13">
        <f t="shared" si="4"/>
        <v>2.0930240498548649</v>
      </c>
      <c r="G23" s="13">
        <f t="shared" si="5"/>
        <v>2.5394831891909035</v>
      </c>
      <c r="H23" s="13">
        <f t="shared" si="6"/>
        <v>2.8609346040387695</v>
      </c>
      <c r="I23" s="13">
        <f t="shared" si="7"/>
        <v>3.1737245303296389</v>
      </c>
    </row>
    <row r="24" spans="1:9">
      <c r="A24" s="1">
        <v>20</v>
      </c>
      <c r="B24" s="13">
        <f t="shared" si="0"/>
        <v>0.68695449650352414</v>
      </c>
      <c r="C24" s="13">
        <f t="shared" si="1"/>
        <v>0.85996443984185822</v>
      </c>
      <c r="D24" s="13">
        <f t="shared" si="2"/>
        <v>1.3253407070395045</v>
      </c>
      <c r="E24" s="13">
        <f t="shared" si="3"/>
        <v>1.7247182182137983</v>
      </c>
      <c r="F24" s="13">
        <f t="shared" si="4"/>
        <v>2.0859634412955419</v>
      </c>
      <c r="G24" s="13">
        <f t="shared" si="5"/>
        <v>2.5279770008548947</v>
      </c>
      <c r="H24" s="13">
        <f t="shared" si="6"/>
        <v>2.8453397066478177</v>
      </c>
      <c r="I24" s="13">
        <f t="shared" si="7"/>
        <v>3.1534005322986234</v>
      </c>
    </row>
    <row r="25" spans="1:9">
      <c r="A25" s="1">
        <v>21</v>
      </c>
      <c r="B25" s="13">
        <f t="shared" si="0"/>
        <v>0.68635199078139753</v>
      </c>
      <c r="C25" s="13">
        <f t="shared" si="1"/>
        <v>0.8590740353048103</v>
      </c>
      <c r="D25" s="13">
        <f t="shared" si="2"/>
        <v>1.3231878739122505</v>
      </c>
      <c r="E25" s="13">
        <f t="shared" si="3"/>
        <v>1.7207428714853461</v>
      </c>
      <c r="F25" s="13">
        <f t="shared" si="4"/>
        <v>2.0796138370827224</v>
      </c>
      <c r="G25" s="13">
        <f t="shared" si="5"/>
        <v>2.517648013618806</v>
      </c>
      <c r="H25" s="13">
        <f t="shared" si="6"/>
        <v>2.8313595540559779</v>
      </c>
      <c r="I25" s="13">
        <f t="shared" si="7"/>
        <v>3.1352062446246034</v>
      </c>
    </row>
    <row r="26" spans="1:9">
      <c r="A26" s="1">
        <v>22</v>
      </c>
      <c r="B26" s="13">
        <f t="shared" si="0"/>
        <v>0.68580503177607377</v>
      </c>
      <c r="C26" s="13">
        <f t="shared" si="1"/>
        <v>0.85826605176861248</v>
      </c>
      <c r="D26" s="13">
        <f t="shared" si="2"/>
        <v>1.3212367416538635</v>
      </c>
      <c r="E26" s="13">
        <f t="shared" si="3"/>
        <v>1.7171443354398259</v>
      </c>
      <c r="F26" s="13">
        <f t="shared" si="4"/>
        <v>2.0738730583156064</v>
      </c>
      <c r="G26" s="13">
        <f t="shared" si="5"/>
        <v>2.5083245498442981</v>
      </c>
      <c r="H26" s="13">
        <f t="shared" si="6"/>
        <v>2.818756055685423</v>
      </c>
      <c r="I26" s="13">
        <f t="shared" si="7"/>
        <v>3.1188242058751454</v>
      </c>
    </row>
    <row r="27" spans="1:9">
      <c r="A27" s="1">
        <v>23</v>
      </c>
      <c r="B27" s="13">
        <f t="shared" si="0"/>
        <v>0.68530627811525857</v>
      </c>
      <c r="C27" s="13">
        <f t="shared" si="1"/>
        <v>0.85752955379881279</v>
      </c>
      <c r="D27" s="13">
        <f t="shared" si="2"/>
        <v>1.3194602398508177</v>
      </c>
      <c r="E27" s="13">
        <f t="shared" si="3"/>
        <v>1.7138715170749599</v>
      </c>
      <c r="F27" s="13">
        <f t="shared" si="4"/>
        <v>2.0686575986105389</v>
      </c>
      <c r="G27" s="13">
        <f t="shared" si="5"/>
        <v>2.4998667357186291</v>
      </c>
      <c r="H27" s="13">
        <f t="shared" si="6"/>
        <v>2.807335677788104</v>
      </c>
      <c r="I27" s="13">
        <f t="shared" si="7"/>
        <v>3.103996961920263</v>
      </c>
    </row>
    <row r="28" spans="1:9">
      <c r="A28" s="1">
        <v>24</v>
      </c>
      <c r="B28" s="13">
        <f t="shared" si="0"/>
        <v>0.68484962729073451</v>
      </c>
      <c r="C28" s="13">
        <f t="shared" si="1"/>
        <v>0.85685545818673869</v>
      </c>
      <c r="D28" s="13">
        <f t="shared" si="2"/>
        <v>1.3178359337025647</v>
      </c>
      <c r="E28" s="13">
        <f t="shared" si="3"/>
        <v>1.710882066733471</v>
      </c>
      <c r="F28" s="13">
        <f t="shared" si="4"/>
        <v>2.0638985473180682</v>
      </c>
      <c r="G28" s="13">
        <f t="shared" si="5"/>
        <v>2.4921594685663067</v>
      </c>
      <c r="H28" s="13">
        <f t="shared" si="6"/>
        <v>2.7969394976065445</v>
      </c>
      <c r="I28" s="13">
        <f t="shared" si="7"/>
        <v>3.0905135472296141</v>
      </c>
    </row>
    <row r="29" spans="1:9">
      <c r="A29" s="1">
        <v>25</v>
      </c>
      <c r="B29" s="13">
        <f t="shared" si="0"/>
        <v>0.68442996495784136</v>
      </c>
      <c r="C29" s="13">
        <f t="shared" si="1"/>
        <v>0.85623615778782947</v>
      </c>
      <c r="D29" s="13">
        <f t="shared" si="2"/>
        <v>1.3163450726986188</v>
      </c>
      <c r="E29" s="13">
        <f t="shared" si="3"/>
        <v>1.7081407452327646</v>
      </c>
      <c r="F29" s="13">
        <f t="shared" si="4"/>
        <v>2.0595385356585911</v>
      </c>
      <c r="G29" s="13">
        <f t="shared" si="5"/>
        <v>2.4851071699089751</v>
      </c>
      <c r="H29" s="13">
        <f t="shared" si="6"/>
        <v>2.7874358052060133</v>
      </c>
      <c r="I29" s="13">
        <f t="shared" si="7"/>
        <v>3.0781994587573642</v>
      </c>
    </row>
    <row r="30" spans="1:9">
      <c r="A30" s="1">
        <v>26</v>
      </c>
      <c r="B30" s="13">
        <f t="shared" si="0"/>
        <v>0.68404297273628134</v>
      </c>
      <c r="C30" s="13">
        <f t="shared" si="1"/>
        <v>0.85566523343977363</v>
      </c>
      <c r="D30" s="13">
        <f t="shared" si="2"/>
        <v>1.3149718642910853</v>
      </c>
      <c r="E30" s="13">
        <f t="shared" si="3"/>
        <v>1.7056179005492731</v>
      </c>
      <c r="F30" s="13">
        <f t="shared" si="4"/>
        <v>2.0555294184806892</v>
      </c>
      <c r="G30" s="13">
        <f t="shared" si="5"/>
        <v>2.4786298170843013</v>
      </c>
      <c r="H30" s="13">
        <f t="shared" si="6"/>
        <v>2.7787145234414226</v>
      </c>
      <c r="I30" s="13">
        <f t="shared" si="7"/>
        <v>3.0669091143136242</v>
      </c>
    </row>
    <row r="31" spans="1:9">
      <c r="A31" s="1">
        <v>27</v>
      </c>
      <c r="B31" s="13">
        <f t="shared" si="0"/>
        <v>0.68368497918427673</v>
      </c>
      <c r="C31" s="13">
        <f t="shared" si="1"/>
        <v>0.85513723080607607</v>
      </c>
      <c r="D31" s="13">
        <f t="shared" si="2"/>
        <v>1.3137029128460256</v>
      </c>
      <c r="E31" s="13">
        <f t="shared" si="3"/>
        <v>1.7032884229680842</v>
      </c>
      <c r="F31" s="13">
        <f t="shared" si="4"/>
        <v>2.0518304929706748</v>
      </c>
      <c r="G31" s="13">
        <f t="shared" si="5"/>
        <v>2.4726599043499835</v>
      </c>
      <c r="H31" s="13">
        <f t="shared" si="6"/>
        <v>2.7706829457059454</v>
      </c>
      <c r="I31" s="13">
        <f t="shared" si="7"/>
        <v>3.0565201063771177</v>
      </c>
    </row>
    <row r="32" spans="1:9">
      <c r="A32" s="1">
        <v>28</v>
      </c>
      <c r="B32" s="13">
        <f t="shared" si="0"/>
        <v>0.68335284304161692</v>
      </c>
      <c r="C32" s="13">
        <f t="shared" si="1"/>
        <v>0.85464748569420457</v>
      </c>
      <c r="D32" s="13">
        <f t="shared" si="2"/>
        <v>1.31252678160602</v>
      </c>
      <c r="E32" s="13">
        <f t="shared" si="3"/>
        <v>1.7011309076118102</v>
      </c>
      <c r="F32" s="13">
        <f t="shared" si="4"/>
        <v>2.0484071146628864</v>
      </c>
      <c r="G32" s="13">
        <f t="shared" si="5"/>
        <v>2.4671400891699662</v>
      </c>
      <c r="H32" s="13">
        <f t="shared" si="6"/>
        <v>2.7632624424106096</v>
      </c>
      <c r="I32" s="13">
        <f t="shared" si="7"/>
        <v>3.0469287721800304</v>
      </c>
    </row>
    <row r="33" spans="1:9">
      <c r="A33" s="1">
        <v>29</v>
      </c>
      <c r="B33" s="13">
        <f t="shared" si="0"/>
        <v>0.68304386087458591</v>
      </c>
      <c r="C33" s="13">
        <f t="shared" si="1"/>
        <v>0.85419198599398261</v>
      </c>
      <c r="D33" s="13">
        <f t="shared" si="2"/>
        <v>1.311433647311786</v>
      </c>
      <c r="E33" s="13">
        <f t="shared" si="3"/>
        <v>1.6991269956228652</v>
      </c>
      <c r="F33" s="13">
        <f t="shared" si="4"/>
        <v>2.0452296111085477</v>
      </c>
      <c r="G33" s="13">
        <f t="shared" si="5"/>
        <v>2.4620213500711365</v>
      </c>
      <c r="H33" s="13">
        <f t="shared" si="6"/>
        <v>2.7563859020980566</v>
      </c>
      <c r="I33" s="13">
        <f t="shared" si="7"/>
        <v>3.0380467415521331</v>
      </c>
    </row>
    <row r="34" spans="1:9">
      <c r="A34" s="1">
        <v>30</v>
      </c>
      <c r="B34" s="13">
        <f t="shared" si="0"/>
        <v>0.68275569337415143</v>
      </c>
      <c r="C34" s="13">
        <f t="shared" si="1"/>
        <v>0.8537672615835632</v>
      </c>
      <c r="D34" s="13">
        <f t="shared" si="2"/>
        <v>1.3104150253988278</v>
      </c>
      <c r="E34" s="13">
        <f t="shared" si="3"/>
        <v>1.6972608510721257</v>
      </c>
      <c r="F34" s="13">
        <f t="shared" si="4"/>
        <v>2.0422724493667923</v>
      </c>
      <c r="G34" s="13">
        <f t="shared" si="5"/>
        <v>2.4572615309518122</v>
      </c>
      <c r="H34" s="13">
        <f t="shared" si="6"/>
        <v>2.7499956517557429</v>
      </c>
      <c r="I34" s="13">
        <f t="shared" si="7"/>
        <v>3.0297982198976285</v>
      </c>
    </row>
  </sheetData>
  <mergeCells count="1">
    <mergeCell ref="A1:H1"/>
  </mergeCells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START</vt:lpstr>
      <vt:lpstr>THOMSON 2 variables</vt:lpstr>
      <vt:lpstr>THOMSON 3 variables</vt:lpstr>
      <vt:lpstr>Table Fisher-Snédécor</vt:lpstr>
      <vt:lpstr>Test de Student</vt:lpstr>
      <vt:lpstr>START!Zone_d_impression</vt:lpstr>
      <vt:lpstr>'Table Fisher-Snédécor'!Zone_d_impression</vt:lpstr>
      <vt:lpstr>'THOMSON 2 variables'!Zone_d_impression</vt:lpstr>
      <vt:lpstr>'THOMSON 3 variables'!Zone_d_impression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DORIOT</dc:creator>
  <cp:lastModifiedBy>Douze</cp:lastModifiedBy>
  <cp:lastPrinted>2008-08-21T10:31:21Z</cp:lastPrinted>
  <dcterms:created xsi:type="dcterms:W3CDTF">2007-05-27T17:36:40Z</dcterms:created>
  <dcterms:modified xsi:type="dcterms:W3CDTF">2011-09-23T08:51:51Z</dcterms:modified>
</cp:coreProperties>
</file>