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 activeTab="5"/>
  </bookViews>
  <sheets>
    <sheet name=" Amortissements" sheetId="1" r:id="rId1"/>
    <sheet name="Stocks" sheetId="2" r:id="rId2"/>
    <sheet name="Clients douteux" sheetId="3" r:id="rId3"/>
    <sheet name="Régularisation" sheetId="4" r:id="rId4"/>
    <sheet name="Bilan" sheetId="5" r:id="rId5"/>
    <sheet name="Compte de Résultat" sheetId="6" r:id="rId6"/>
  </sheets>
  <calcPr calcId="125725"/>
</workbook>
</file>

<file path=xl/calcChain.xml><?xml version="1.0" encoding="utf-8"?>
<calcChain xmlns="http://schemas.openxmlformats.org/spreadsheetml/2006/main">
  <c r="I22" i="4"/>
  <c r="H21"/>
  <c r="L28" i="3" l="1"/>
  <c r="K27"/>
  <c r="L26"/>
  <c r="K25"/>
  <c r="I24"/>
  <c r="H24"/>
  <c r="G24"/>
  <c r="L22"/>
  <c r="K21"/>
  <c r="L20"/>
  <c r="K19"/>
  <c r="I18"/>
  <c r="H18"/>
  <c r="G18"/>
  <c r="L12"/>
  <c r="K11"/>
  <c r="I14"/>
  <c r="H14"/>
  <c r="G14"/>
  <c r="G10"/>
  <c r="H10"/>
  <c r="I10"/>
  <c r="J23" i="2"/>
  <c r="I22"/>
  <c r="J21"/>
  <c r="I20"/>
  <c r="E20"/>
  <c r="F23" s="1"/>
  <c r="D20"/>
  <c r="E23" s="1"/>
  <c r="E19"/>
  <c r="J17"/>
  <c r="I16"/>
  <c r="F17"/>
  <c r="E17"/>
  <c r="J15"/>
  <c r="I14"/>
  <c r="F15"/>
  <c r="E16" s="1"/>
  <c r="E15"/>
  <c r="D16" s="1"/>
  <c r="E13"/>
  <c r="F11"/>
  <c r="E11"/>
  <c r="J11"/>
  <c r="I10"/>
  <c r="E10"/>
  <c r="D10"/>
  <c r="J9"/>
  <c r="I8"/>
  <c r="F9"/>
  <c r="E9"/>
  <c r="E7"/>
  <c r="H4" i="1" l="1"/>
  <c r="B9"/>
  <c r="H9"/>
  <c r="G9" l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H5"/>
  <c r="I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B5"/>
  <c r="C9" s="1"/>
  <c r="E9" s="1"/>
  <c r="L9" l="1"/>
  <c r="J9"/>
  <c r="H10" s="1"/>
  <c r="I10" s="1"/>
  <c r="D9"/>
  <c r="B10" s="1"/>
  <c r="C10" s="1"/>
  <c r="E10" s="1"/>
  <c r="L10" l="1"/>
  <c r="J10"/>
  <c r="H11" s="1"/>
  <c r="I11" s="1"/>
  <c r="D10"/>
  <c r="B11" s="1"/>
  <c r="C11" s="1"/>
  <c r="E11" s="1"/>
  <c r="L11" l="1"/>
  <c r="J11"/>
  <c r="H12" s="1"/>
  <c r="I12" s="1"/>
  <c r="D11"/>
  <c r="B12" s="1"/>
  <c r="C12" s="1"/>
  <c r="L12" l="1"/>
  <c r="J12"/>
  <c r="H13" s="1"/>
  <c r="I13" s="1"/>
  <c r="D12"/>
  <c r="B13" s="1"/>
  <c r="C13" s="1"/>
  <c r="E12"/>
  <c r="L13" l="1"/>
  <c r="J13"/>
  <c r="H14" s="1"/>
  <c r="I14" s="1"/>
  <c r="D13"/>
  <c r="B14" s="1"/>
  <c r="C14" s="1"/>
  <c r="E14" s="1"/>
  <c r="E13"/>
  <c r="L14" l="1"/>
  <c r="J14"/>
  <c r="H15" s="1"/>
  <c r="I15" s="1"/>
  <c r="D14"/>
  <c r="B15" s="1"/>
  <c r="C15" s="1"/>
  <c r="E15" s="1"/>
  <c r="L15" l="1"/>
  <c r="J15"/>
  <c r="H16" s="1"/>
  <c r="I16" s="1"/>
  <c r="L16" s="1"/>
  <c r="D15"/>
  <c r="B16" s="1"/>
  <c r="C16" s="1"/>
  <c r="J16" l="1"/>
  <c r="H17" s="1"/>
  <c r="I17" s="1"/>
  <c r="L17" s="1"/>
  <c r="D16"/>
  <c r="B17" s="1"/>
  <c r="C17" s="1"/>
  <c r="E17" s="1"/>
  <c r="E16"/>
  <c r="J17" l="1"/>
  <c r="H18" s="1"/>
  <c r="I18" s="1"/>
  <c r="D17"/>
  <c r="B18" s="1"/>
  <c r="C18" s="1"/>
  <c r="E18" s="1"/>
  <c r="J18" l="1"/>
  <c r="H19" s="1"/>
  <c r="I19" s="1"/>
  <c r="L18"/>
  <c r="D18"/>
  <c r="B19" s="1"/>
  <c r="C19" s="1"/>
  <c r="J19" l="1"/>
  <c r="H20" s="1"/>
  <c r="I20" s="1"/>
  <c r="L19"/>
  <c r="D19"/>
  <c r="B20" s="1"/>
  <c r="C20" s="1"/>
  <c r="D20" s="1"/>
  <c r="B21" s="1"/>
  <c r="C21" s="1"/>
  <c r="D21" s="1"/>
  <c r="B22" s="1"/>
  <c r="E19"/>
  <c r="J20" l="1"/>
  <c r="H21" s="1"/>
  <c r="I21" s="1"/>
  <c r="L20"/>
  <c r="E20"/>
  <c r="C22"/>
  <c r="E22" s="1"/>
  <c r="E21"/>
  <c r="J21" l="1"/>
  <c r="H22" s="1"/>
  <c r="I22" s="1"/>
  <c r="L21"/>
  <c r="D22"/>
  <c r="B23" s="1"/>
  <c r="J22" l="1"/>
  <c r="H23" s="1"/>
  <c r="I23" s="1"/>
  <c r="L22"/>
  <c r="C23"/>
  <c r="J23" l="1"/>
  <c r="H24" s="1"/>
  <c r="I24" s="1"/>
  <c r="L23"/>
  <c r="E23"/>
  <c r="D23"/>
  <c r="B24" s="1"/>
  <c r="J24" l="1"/>
  <c r="H25" s="1"/>
  <c r="I25" s="1"/>
  <c r="L24"/>
  <c r="C24"/>
  <c r="J25" l="1"/>
  <c r="H26" s="1"/>
  <c r="I26" s="1"/>
  <c r="L25"/>
  <c r="E24"/>
  <c r="D24"/>
  <c r="B25" s="1"/>
  <c r="J26" l="1"/>
  <c r="H27" s="1"/>
  <c r="I27" s="1"/>
  <c r="L26"/>
  <c r="C25"/>
  <c r="J27" l="1"/>
  <c r="H28" s="1"/>
  <c r="I28" s="1"/>
  <c r="L27"/>
  <c r="E25"/>
  <c r="D25"/>
  <c r="B26" s="1"/>
  <c r="J28" l="1"/>
  <c r="H29" s="1"/>
  <c r="I29" s="1"/>
  <c r="L29" s="1"/>
  <c r="L28"/>
  <c r="C26"/>
  <c r="J29" l="1"/>
  <c r="H30" s="1"/>
  <c r="I30" s="1"/>
  <c r="L30" s="1"/>
  <c r="E26"/>
  <c r="D26"/>
  <c r="B27" s="1"/>
  <c r="J30" l="1"/>
  <c r="H31" s="1"/>
  <c r="I31" s="1"/>
  <c r="L31" s="1"/>
  <c r="C27"/>
  <c r="J31" l="1"/>
  <c r="E27"/>
  <c r="D27"/>
  <c r="B28" s="1"/>
  <c r="C28" l="1"/>
  <c r="E28" l="1"/>
  <c r="D28"/>
  <c r="B29" s="1"/>
  <c r="C29" l="1"/>
  <c r="E29" l="1"/>
  <c r="D29"/>
  <c r="B30" s="1"/>
  <c r="C30" l="1"/>
  <c r="E30" l="1"/>
  <c r="D30"/>
  <c r="B31" s="1"/>
  <c r="C31" s="1"/>
  <c r="E31" l="1"/>
  <c r="D31"/>
</calcChain>
</file>

<file path=xl/sharedStrings.xml><?xml version="1.0" encoding="utf-8"?>
<sst xmlns="http://schemas.openxmlformats.org/spreadsheetml/2006/main" count="256" uniqueCount="191">
  <si>
    <t>Annuité</t>
  </si>
  <si>
    <t>Linéaire sur</t>
  </si>
  <si>
    <t>ans</t>
  </si>
  <si>
    <t>mois achat</t>
  </si>
  <si>
    <t>jour achat</t>
  </si>
  <si>
    <t>jour année 1</t>
  </si>
  <si>
    <t>année achat</t>
  </si>
  <si>
    <t>Dégréssif sur</t>
  </si>
  <si>
    <t>mois année 1</t>
  </si>
  <si>
    <t>coef :</t>
  </si>
  <si>
    <t>681 Dotation ammortissement</t>
  </si>
  <si>
    <t>Ecritures :</t>
  </si>
  <si>
    <t>débit</t>
  </si>
  <si>
    <t>crédit</t>
  </si>
  <si>
    <t>2813 ammortissement</t>
  </si>
  <si>
    <t>687 dot. Ammo. Dérogatoires</t>
  </si>
  <si>
    <t>145 ammo. Dérogatoires</t>
  </si>
  <si>
    <t>prix achat :</t>
  </si>
  <si>
    <t>dégressif avec derogatoire positif</t>
  </si>
  <si>
    <t>dégressif avec dérogatoire négatif</t>
  </si>
  <si>
    <t>année</t>
  </si>
  <si>
    <t>linéaire</t>
  </si>
  <si>
    <t xml:space="preserve">787 Reprises sur provisions et dépréciations </t>
  </si>
  <si>
    <t>ATTENTION !!</t>
  </si>
  <si>
    <t>Si vous calculez le dérogatoire, pensez à mettre AUSSI les bonnes valeurs dans l'onglet linéaire car le dérogatoire = dégressif - linéaire</t>
  </si>
  <si>
    <t>Année</t>
  </si>
  <si>
    <t>Valeur d'origine</t>
  </si>
  <si>
    <t>Valeur Net</t>
  </si>
  <si>
    <t>Cumul annuité</t>
  </si>
  <si>
    <t>Dérogatoire</t>
  </si>
  <si>
    <t>Matières premières (début de production)</t>
  </si>
  <si>
    <t>Produit finis ( fin de production)</t>
  </si>
  <si>
    <t>Fauchard</t>
  </si>
  <si>
    <t>Lautier</t>
  </si>
  <si>
    <t>Macquaur</t>
  </si>
  <si>
    <t>Stocks Matières Premières</t>
  </si>
  <si>
    <t>Stocks Produits Fini</t>
  </si>
  <si>
    <t>Dépréciation / Stocks Matières Premières</t>
  </si>
  <si>
    <t>Inventaire</t>
  </si>
  <si>
    <t>Numero de compte</t>
  </si>
  <si>
    <t>Variation stocks</t>
  </si>
  <si>
    <t>---------------</t>
  </si>
  <si>
    <t>Production Stockée</t>
  </si>
  <si>
    <t>Dotations aux amortissements</t>
  </si>
  <si>
    <t>Dépréciation</t>
  </si>
  <si>
    <t xml:space="preserve">Reprises sur amo. DP provisions </t>
  </si>
  <si>
    <t>681 dot. Ammo. Dep. Prov.</t>
  </si>
  <si>
    <t>491 Dep. Client douteux</t>
  </si>
  <si>
    <t>Rougon</t>
  </si>
  <si>
    <t>654 perte sur créances irrécouvrables</t>
  </si>
  <si>
    <t>416 Client douteux</t>
  </si>
  <si>
    <t>411 Client</t>
  </si>
  <si>
    <t>Nom Client douteux</t>
  </si>
  <si>
    <t>Facture</t>
  </si>
  <si>
    <t>Ancienne DP</t>
  </si>
  <si>
    <t>A faire</t>
  </si>
  <si>
    <t>Type</t>
  </si>
  <si>
    <t>Augmentation</t>
  </si>
  <si>
    <t>Diminution</t>
  </si>
  <si>
    <t>Nouvelle</t>
  </si>
  <si>
    <t>Liquidation</t>
  </si>
  <si>
    <t>Année :</t>
  </si>
  <si>
    <t xml:space="preserve">781 Reprises sur amo. DP provisions </t>
  </si>
  <si>
    <t>DP-----------</t>
  </si>
  <si>
    <t>En vert ce que l'on doit</t>
  </si>
  <si>
    <t>modifier</t>
  </si>
  <si>
    <t>Téléphone</t>
  </si>
  <si>
    <t>évaluation facture</t>
  </si>
  <si>
    <t>626 faris postaux et télécom.</t>
  </si>
  <si>
    <t>408 facture non parvenue</t>
  </si>
  <si>
    <t>Ristourne</t>
  </si>
  <si>
    <t>709 RRR accordé</t>
  </si>
  <si>
    <t xml:space="preserve">4198 Rabais, remises, ristournes à accorder et autres avoirs à établir </t>
  </si>
  <si>
    <t>Ecritures de régularisation, exemples :</t>
  </si>
  <si>
    <t>annuel évalué pour clients</t>
  </si>
  <si>
    <t>(44587 Taxes sur le chiffre d'affaires à régulariser )</t>
  </si>
  <si>
    <t>601 Achats stockés - Matières premières</t>
  </si>
  <si>
    <t xml:space="preserve">408 Fournisseurs - Factures non parvenues </t>
  </si>
  <si>
    <t>Matière premières facture non parvenue</t>
  </si>
  <si>
    <t>La facture assurance incendie (18 000€) pour l’année prochaine a été comptabilisée,</t>
  </si>
  <si>
    <t>et la période couverte démarre partir du 1er novembre.</t>
  </si>
  <si>
    <t xml:space="preserve">486 - Charges constatées d'avance </t>
  </si>
  <si>
    <t>616 - Primes d'assurances</t>
  </si>
  <si>
    <t>ACTIF</t>
  </si>
  <si>
    <t>Exercice N</t>
  </si>
  <si>
    <t>Ex N-1</t>
  </si>
  <si>
    <t>Brut</t>
  </si>
  <si>
    <t>Amort &amp; dépréciations</t>
  </si>
  <si>
    <t>Net</t>
  </si>
  <si>
    <t>Actif immobilisé  :</t>
  </si>
  <si>
    <t>immobilisations incorporelles:</t>
  </si>
  <si>
    <t xml:space="preserve">fonds commercial </t>
  </si>
  <si>
    <t>206 207</t>
  </si>
  <si>
    <t>autres</t>
  </si>
  <si>
    <t>201 208</t>
  </si>
  <si>
    <t>280 290</t>
  </si>
  <si>
    <t>immobilisations corporelles:</t>
  </si>
  <si>
    <t>21 23</t>
  </si>
  <si>
    <t>281 291</t>
  </si>
  <si>
    <t xml:space="preserve">immobilisations financières </t>
  </si>
  <si>
    <t>TOTAL 1 :</t>
  </si>
  <si>
    <t>Actif circulant :</t>
  </si>
  <si>
    <t>Stocks &amp; en-cours</t>
  </si>
  <si>
    <t>31 33 34 35</t>
  </si>
  <si>
    <t>391 393 394 395</t>
  </si>
  <si>
    <t>Marchandises</t>
  </si>
  <si>
    <t>Avances &amp; acomptes versés  sur commandes</t>
  </si>
  <si>
    <t>Créances :</t>
  </si>
  <si>
    <t>clients &amp; comptes rattachés(a)</t>
  </si>
  <si>
    <t>409 428 43D 444D 445D 455D 46</t>
  </si>
  <si>
    <t>Valeurs mobilières de placement</t>
  </si>
  <si>
    <t>Disponibilités</t>
  </si>
  <si>
    <t>51D 54 58</t>
  </si>
  <si>
    <t>Caisse</t>
  </si>
  <si>
    <t>TOTAL 2 :</t>
  </si>
  <si>
    <t xml:space="preserve">Charges constatées d'avance       3 </t>
  </si>
  <si>
    <t>TOTAL GENERAL 1+2+3</t>
  </si>
  <si>
    <t>PASSIF</t>
  </si>
  <si>
    <t>Capitaux propres :</t>
  </si>
  <si>
    <t>Capital</t>
  </si>
  <si>
    <t>101  108</t>
  </si>
  <si>
    <t>Ecart de Réévaluation</t>
  </si>
  <si>
    <t>Réserves :</t>
  </si>
  <si>
    <t>réserve légale</t>
  </si>
  <si>
    <t>réservesréglementées</t>
  </si>
  <si>
    <t>1063 1068</t>
  </si>
  <si>
    <t>Report à nouveau</t>
  </si>
  <si>
    <t>110 OU 119</t>
  </si>
  <si>
    <t>Résultat de l'exercice bénéfice ou perte)</t>
  </si>
  <si>
    <t>120 OU 129</t>
  </si>
  <si>
    <t>Provisions réglementées</t>
  </si>
  <si>
    <t>145 146 147 148</t>
  </si>
  <si>
    <t>Provisions                                                                                                      2</t>
  </si>
  <si>
    <t>Dettes :</t>
  </si>
  <si>
    <t>Emprunts &amp; dettes asssimilées</t>
  </si>
  <si>
    <t>Avances &amp; acomptes reçus surcommandes en cours</t>
  </si>
  <si>
    <t>Fournisseurs &amp; comptes rattachés</t>
  </si>
  <si>
    <t>Autres</t>
  </si>
  <si>
    <t>419 421 428 43C 444C 445C 447C 447 455C 46</t>
  </si>
  <si>
    <t>TOTAL 3 :</t>
  </si>
  <si>
    <t xml:space="preserve">Produits constatés d'avance                                                                 4 </t>
  </si>
  <si>
    <t>TOTAL GENERAL 1+2+3+4</t>
  </si>
  <si>
    <t>CHARGES (hors taxes)</t>
  </si>
  <si>
    <t>Exercices N</t>
  </si>
  <si>
    <t>Exercices N-1</t>
  </si>
  <si>
    <t>PRODUITS (hors taxes)</t>
  </si>
  <si>
    <t>Charges d'exploitation :</t>
  </si>
  <si>
    <t>Produits d'exploitation :</t>
  </si>
  <si>
    <t>Achat de marchandises</t>
  </si>
  <si>
    <t>Ventes de marchandises</t>
  </si>
  <si>
    <t>707 709</t>
  </si>
  <si>
    <t>Variation de stocks marchandises</t>
  </si>
  <si>
    <t>Production vendue (biens &amp; services)</t>
  </si>
  <si>
    <t>701 706 708 709</t>
  </si>
  <si>
    <t>Achats d'approvisionnements</t>
  </si>
  <si>
    <t>60 sauf 607</t>
  </si>
  <si>
    <t>Production stockée</t>
  </si>
  <si>
    <t>Variation de stocks approvisionnements</t>
  </si>
  <si>
    <t>6031 6032</t>
  </si>
  <si>
    <t>Production immobilisée</t>
  </si>
  <si>
    <t>Autres charges externes</t>
  </si>
  <si>
    <t>61 62</t>
  </si>
  <si>
    <t>Subvention d'exploitation</t>
  </si>
  <si>
    <t>Impôts, taxes &amp; versements assimilés</t>
  </si>
  <si>
    <t>Autres produits</t>
  </si>
  <si>
    <t>75 781 79</t>
  </si>
  <si>
    <t>Rémunérations du personnel</t>
  </si>
  <si>
    <t>641 644</t>
  </si>
  <si>
    <t>charges sociales</t>
  </si>
  <si>
    <t>645 646</t>
  </si>
  <si>
    <t>Dotations aux provisions</t>
  </si>
  <si>
    <t>6815 6816 6817</t>
  </si>
  <si>
    <t>Autres charges</t>
  </si>
  <si>
    <t>Charges financières :</t>
  </si>
  <si>
    <t>66 686</t>
  </si>
  <si>
    <t>Produits financiers</t>
  </si>
  <si>
    <t>76 786 79</t>
  </si>
  <si>
    <t>TOTAL 1</t>
  </si>
  <si>
    <t>Charges exceptionnelles                                                  2</t>
  </si>
  <si>
    <t>67 687 691</t>
  </si>
  <si>
    <t>Produits exceptionnels                      2</t>
  </si>
  <si>
    <t>77 787 79</t>
  </si>
  <si>
    <t>Impôts sur les bénéfices                                                  3</t>
  </si>
  <si>
    <t>695 697</t>
  </si>
  <si>
    <t>TOTAL DES CHARGES 1+2+3</t>
  </si>
  <si>
    <t>TOTAL DES PRODUITS   1+2</t>
  </si>
  <si>
    <t>Solde créditeur : bénéfice</t>
  </si>
  <si>
    <t>Solde débiteur : perte</t>
  </si>
  <si>
    <t>TOTAL GENERAL</t>
  </si>
  <si>
    <t>Notre fournisseur MONSOREAU nous a envoyé sa facture de montant 300€, mais la moitié de la livraison est arrivée ;le deuxième camion arrivera début janvier.</t>
  </si>
  <si>
    <t>Cette facture  de matières premières a été enregistrée le 20 décembre.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</si>
</sst>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sz val="11"/>
      <color rgb="FF92D050"/>
      <name val="Calibri"/>
      <family val="2"/>
      <scheme val="minor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1"/>
      <color theme="3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rgb="FF92D050"/>
      <name val="Arial"/>
      <family val="2"/>
    </font>
    <font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0" xfId="1" applyFont="1" applyBorder="1" applyAlignment="1">
      <alignment horizontal="right" vertical="top"/>
    </xf>
    <xf numFmtId="0" fontId="7" fillId="0" borderId="3" xfId="0" applyFont="1" applyBorder="1"/>
    <xf numFmtId="0" fontId="7" fillId="0" borderId="0" xfId="0" applyFont="1"/>
    <xf numFmtId="0" fontId="7" fillId="0" borderId="1" xfId="0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4" xfId="0" applyFont="1" applyBorder="1"/>
    <xf numFmtId="0" fontId="6" fillId="0" borderId="10" xfId="0" applyFont="1" applyBorder="1"/>
    <xf numFmtId="0" fontId="0" fillId="0" borderId="7" xfId="0" applyFont="1" applyBorder="1"/>
    <xf numFmtId="0" fontId="0" fillId="0" borderId="3" xfId="0" applyFont="1" applyBorder="1"/>
    <xf numFmtId="0" fontId="0" fillId="0" borderId="0" xfId="0" applyFont="1"/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0" fontId="0" fillId="0" borderId="8" xfId="0" applyFont="1" applyBorder="1"/>
    <xf numFmtId="0" fontId="10" fillId="0" borderId="0" xfId="1" applyFont="1" applyBorder="1" applyAlignment="1">
      <alignment horizontal="left" vertical="top"/>
    </xf>
    <xf numFmtId="0" fontId="11" fillId="0" borderId="0" xfId="1" applyFont="1"/>
    <xf numFmtId="0" fontId="8" fillId="0" borderId="0" xfId="1" applyFont="1" applyBorder="1" applyAlignment="1">
      <alignment horizontal="right" vertical="top"/>
    </xf>
    <xf numFmtId="0" fontId="9" fillId="0" borderId="0" xfId="1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9" xfId="0" applyFont="1" applyBorder="1"/>
    <xf numFmtId="0" fontId="12" fillId="0" borderId="0" xfId="1" applyFont="1" applyBorder="1"/>
    <xf numFmtId="0" fontId="13" fillId="0" borderId="0" xfId="1" applyFont="1" applyBorder="1"/>
    <xf numFmtId="0" fontId="9" fillId="0" borderId="0" xfId="1" applyFont="1"/>
    <xf numFmtId="0" fontId="8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 vertical="top"/>
    </xf>
    <xf numFmtId="0" fontId="8" fillId="0" borderId="0" xfId="1" applyFont="1" applyBorder="1" applyAlignment="1">
      <alignment horizontal="right"/>
    </xf>
    <xf numFmtId="0" fontId="14" fillId="0" borderId="0" xfId="0" applyFont="1"/>
    <xf numFmtId="0" fontId="6" fillId="0" borderId="8" xfId="0" applyFont="1" applyBorder="1"/>
    <xf numFmtId="0" fontId="11" fillId="0" borderId="0" xfId="0" applyFont="1"/>
    <xf numFmtId="0" fontId="6" fillId="0" borderId="3" xfId="0" applyFont="1" applyBorder="1"/>
    <xf numFmtId="0" fontId="6" fillId="0" borderId="9" xfId="0" applyFont="1" applyBorder="1"/>
    <xf numFmtId="0" fontId="6" fillId="0" borderId="5" xfId="0" applyFont="1" applyBorder="1"/>
    <xf numFmtId="1" fontId="6" fillId="0" borderId="0" xfId="0" applyNumberFormat="1" applyFont="1"/>
    <xf numFmtId="1" fontId="6" fillId="0" borderId="4" xfId="0" applyNumberFormat="1" applyFont="1" applyBorder="1"/>
    <xf numFmtId="0" fontId="11" fillId="0" borderId="0" xfId="0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0" xfId="0" quotePrefix="1" applyFont="1"/>
    <xf numFmtId="0" fontId="11" fillId="0" borderId="0" xfId="0" quotePrefix="1" applyFont="1"/>
    <xf numFmtId="0" fontId="14" fillId="0" borderId="11" xfId="0" applyFont="1" applyBorder="1"/>
    <xf numFmtId="0" fontId="6" fillId="0" borderId="12" xfId="0" applyFont="1" applyBorder="1"/>
    <xf numFmtId="0" fontId="14" fillId="0" borderId="13" xfId="0" applyFont="1" applyBorder="1"/>
    <xf numFmtId="0" fontId="6" fillId="0" borderId="14" xfId="0" applyFont="1" applyBorder="1"/>
    <xf numFmtId="0" fontId="5" fillId="0" borderId="0" xfId="1" applyFont="1" applyBorder="1" applyAlignment="1">
      <alignment horizontal="left"/>
    </xf>
    <xf numFmtId="0" fontId="6" fillId="0" borderId="15" xfId="0" applyFont="1" applyBorder="1"/>
    <xf numFmtId="0" fontId="15" fillId="0" borderId="0" xfId="0" applyFont="1"/>
    <xf numFmtId="0" fontId="16" fillId="0" borderId="17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20" xfId="0" applyFont="1" applyBorder="1" applyAlignment="1">
      <alignment horizontal="center" wrapText="1"/>
    </xf>
    <xf numFmtId="0" fontId="0" fillId="0" borderId="6" xfId="0" applyBorder="1"/>
    <xf numFmtId="0" fontId="2" fillId="0" borderId="0" xfId="0" applyFont="1"/>
    <xf numFmtId="0" fontId="0" fillId="0" borderId="17" xfId="0" applyBorder="1"/>
    <xf numFmtId="0" fontId="0" fillId="0" borderId="0" xfId="0" applyAlignment="1">
      <alignment horizontal="left" indent="1"/>
    </xf>
    <xf numFmtId="0" fontId="0" fillId="0" borderId="21" xfId="0" applyBorder="1"/>
    <xf numFmtId="0" fontId="0" fillId="0" borderId="0" xfId="0" applyAlignment="1">
      <alignment horizontal="left" indent="4"/>
    </xf>
    <xf numFmtId="0" fontId="0" fillId="0" borderId="20" xfId="0" applyBorder="1"/>
    <xf numFmtId="0" fontId="0" fillId="0" borderId="17" xfId="0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 indent="3"/>
    </xf>
    <xf numFmtId="0" fontId="0" fillId="0" borderId="6" xfId="0" applyBorder="1" applyAlignment="1">
      <alignment wrapText="1"/>
    </xf>
    <xf numFmtId="0" fontId="0" fillId="0" borderId="0" xfId="0" applyAlignment="1">
      <alignment horizontal="left" indent="2"/>
    </xf>
    <xf numFmtId="0" fontId="0" fillId="0" borderId="6" xfId="0" applyFill="1" applyBorder="1" applyAlignment="1">
      <alignment horizontal="left"/>
    </xf>
    <xf numFmtId="0" fontId="17" fillId="0" borderId="0" xfId="0" applyFont="1" applyFill="1" applyBorder="1" applyAlignment="1">
      <alignment horizontal="right" inden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18" fillId="0" borderId="6" xfId="0" applyFont="1" applyBorder="1"/>
    <xf numFmtId="0" fontId="19" fillId="0" borderId="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0" fillId="0" borderId="17" xfId="0" applyFont="1" applyBorder="1"/>
    <xf numFmtId="0" fontId="20" fillId="0" borderId="22" xfId="0" applyFont="1" applyBorder="1"/>
    <xf numFmtId="0" fontId="19" fillId="0" borderId="17" xfId="0" applyFont="1" applyBorder="1"/>
    <xf numFmtId="0" fontId="19" fillId="0" borderId="21" xfId="0" applyFont="1" applyBorder="1" applyAlignment="1">
      <alignment horizontal="left" indent="2"/>
    </xf>
    <xf numFmtId="0" fontId="19" fillId="0" borderId="18" xfId="0" applyFont="1" applyBorder="1" applyAlignment="1">
      <alignment horizontal="left"/>
    </xf>
    <xf numFmtId="0" fontId="19" fillId="0" borderId="21" xfId="0" applyFont="1" applyBorder="1"/>
    <xf numFmtId="0" fontId="19" fillId="0" borderId="18" xfId="0" applyFont="1" applyBorder="1" applyAlignment="1">
      <alignment horizontal="left" indent="1"/>
    </xf>
    <xf numFmtId="0" fontId="19" fillId="0" borderId="20" xfId="0" applyFont="1" applyBorder="1"/>
    <xf numFmtId="0" fontId="19" fillId="0" borderId="23" xfId="0" applyFont="1" applyBorder="1" applyAlignment="1">
      <alignment horizontal="left"/>
    </xf>
    <xf numFmtId="0" fontId="19" fillId="0" borderId="23" xfId="0" applyFont="1" applyBorder="1" applyAlignment="1">
      <alignment horizontal="left" indent="1"/>
    </xf>
    <xf numFmtId="0" fontId="19" fillId="0" borderId="6" xfId="0" applyFont="1" applyBorder="1"/>
    <xf numFmtId="0" fontId="19" fillId="0" borderId="6" xfId="0" applyFont="1" applyBorder="1" applyAlignment="1">
      <alignment horizontal="left"/>
    </xf>
    <xf numFmtId="0" fontId="19" fillId="0" borderId="0" xfId="0" applyFont="1" applyBorder="1"/>
    <xf numFmtId="0" fontId="20" fillId="0" borderId="21" xfId="0" applyFont="1" applyBorder="1" applyAlignment="1">
      <alignment horizontal="left"/>
    </xf>
    <xf numFmtId="0" fontId="19" fillId="0" borderId="23" xfId="0" applyFont="1" applyBorder="1"/>
    <xf numFmtId="0" fontId="20" fillId="0" borderId="21" xfId="0" applyFont="1" applyBorder="1" applyAlignment="1">
      <alignment horizontal="right" indent="2"/>
    </xf>
    <xf numFmtId="0" fontId="20" fillId="0" borderId="24" xfId="0" applyFont="1" applyBorder="1" applyAlignment="1">
      <alignment horizontal="right" indent="2"/>
    </xf>
    <xf numFmtId="0" fontId="19" fillId="0" borderId="21" xfId="0" applyFont="1" applyBorder="1" applyAlignment="1">
      <alignment horizontal="left"/>
    </xf>
    <xf numFmtId="0" fontId="20" fillId="0" borderId="21" xfId="0" applyFont="1" applyBorder="1" applyAlignment="1">
      <alignment horizontal="right"/>
    </xf>
    <xf numFmtId="0" fontId="19" fillId="0" borderId="22" xfId="0" applyFont="1" applyBorder="1"/>
    <xf numFmtId="0" fontId="20" fillId="0" borderId="20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0" fontId="15" fillId="0" borderId="0" xfId="0" applyFont="1" applyAlignment="1">
      <alignment horizontal="left" indent="2"/>
    </xf>
    <xf numFmtId="0" fontId="9" fillId="0" borderId="0" xfId="0" applyFont="1" applyBorder="1" applyAlignment="1"/>
    <xf numFmtId="0" fontId="9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workbookViewId="0">
      <selection activeCell="E7" sqref="E7"/>
    </sheetView>
  </sheetViews>
  <sheetFormatPr baseColWidth="10" defaultRowHeight="14.25"/>
  <cols>
    <col min="1" max="16384" width="11.42578125" style="2"/>
  </cols>
  <sheetData>
    <row r="1" spans="1:20">
      <c r="A1" s="2" t="s">
        <v>1</v>
      </c>
      <c r="B1" s="31">
        <v>10</v>
      </c>
      <c r="C1" s="2" t="s">
        <v>2</v>
      </c>
      <c r="G1" s="9" t="s">
        <v>7</v>
      </c>
      <c r="H1" s="31">
        <v>7</v>
      </c>
      <c r="I1" s="2" t="s">
        <v>2</v>
      </c>
    </row>
    <row r="2" spans="1:20" ht="15" thickBot="1">
      <c r="A2" s="2" t="s">
        <v>6</v>
      </c>
      <c r="B2" s="31">
        <v>2008</v>
      </c>
      <c r="G2" s="9" t="s">
        <v>6</v>
      </c>
      <c r="H2" s="31">
        <v>2008</v>
      </c>
      <c r="N2" s="2" t="s">
        <v>11</v>
      </c>
    </row>
    <row r="3" spans="1:20">
      <c r="A3" s="2" t="s">
        <v>3</v>
      </c>
      <c r="B3" s="31">
        <v>4</v>
      </c>
      <c r="D3" s="45" t="s">
        <v>64</v>
      </c>
      <c r="E3" s="46"/>
      <c r="G3" s="9" t="s">
        <v>3</v>
      </c>
      <c r="H3" s="31">
        <v>4</v>
      </c>
      <c r="S3" s="32" t="s">
        <v>12</v>
      </c>
      <c r="T3" s="2" t="s">
        <v>13</v>
      </c>
    </row>
    <row r="4" spans="1:20" ht="15" thickBot="1">
      <c r="A4" s="2" t="s">
        <v>4</v>
      </c>
      <c r="B4" s="31">
        <v>1</v>
      </c>
      <c r="D4" s="47" t="s">
        <v>65</v>
      </c>
      <c r="E4" s="48"/>
      <c r="G4" s="9" t="s">
        <v>9</v>
      </c>
      <c r="H4" s="40">
        <f>IF(H1&gt;6,2.25,IF(H1&gt;4,1.75,1.25))</f>
        <v>2.25</v>
      </c>
      <c r="N4" s="44" t="s">
        <v>41</v>
      </c>
      <c r="O4" s="33">
        <v>2011</v>
      </c>
      <c r="P4" s="33" t="s">
        <v>18</v>
      </c>
      <c r="S4" s="32"/>
    </row>
    <row r="5" spans="1:20">
      <c r="A5" s="2" t="s">
        <v>5</v>
      </c>
      <c r="B5" s="2">
        <f>(12-B3)*30+31-B4</f>
        <v>270</v>
      </c>
      <c r="G5" s="9" t="s">
        <v>8</v>
      </c>
      <c r="H5" s="2">
        <f>13-H3</f>
        <v>9</v>
      </c>
      <c r="N5" s="2" t="s">
        <v>10</v>
      </c>
      <c r="S5" s="32">
        <v>9000</v>
      </c>
    </row>
    <row r="6" spans="1:20" ht="15" thickBot="1">
      <c r="A6" s="2" t="s">
        <v>17</v>
      </c>
      <c r="B6" s="31">
        <v>90000</v>
      </c>
      <c r="G6" s="9" t="s">
        <v>17</v>
      </c>
      <c r="H6" s="31">
        <v>90000</v>
      </c>
      <c r="O6" s="2" t="s">
        <v>14</v>
      </c>
      <c r="R6" s="34"/>
      <c r="S6" s="32"/>
      <c r="T6" s="2">
        <v>9000</v>
      </c>
    </row>
    <row r="7" spans="1:20">
      <c r="G7" s="9"/>
      <c r="N7" s="7" t="s">
        <v>15</v>
      </c>
      <c r="O7" s="7"/>
      <c r="P7" s="7"/>
      <c r="Q7" s="7"/>
      <c r="S7" s="35">
        <v>1109</v>
      </c>
      <c r="T7" s="7"/>
    </row>
    <row r="8" spans="1:20" ht="15" thickBot="1">
      <c r="A8" s="34" t="s">
        <v>25</v>
      </c>
      <c r="B8" s="34" t="s">
        <v>26</v>
      </c>
      <c r="C8" s="34" t="s">
        <v>0</v>
      </c>
      <c r="D8" s="34" t="s">
        <v>27</v>
      </c>
      <c r="E8" s="34" t="s">
        <v>28</v>
      </c>
      <c r="F8" s="34"/>
      <c r="G8" s="36" t="s">
        <v>25</v>
      </c>
      <c r="H8" s="34" t="s">
        <v>26</v>
      </c>
      <c r="I8" s="34" t="s">
        <v>0</v>
      </c>
      <c r="J8" s="34" t="s">
        <v>27</v>
      </c>
      <c r="K8" s="34"/>
      <c r="L8" s="36" t="s">
        <v>29</v>
      </c>
      <c r="O8" s="2" t="s">
        <v>16</v>
      </c>
      <c r="R8" s="34"/>
      <c r="S8" s="32"/>
      <c r="T8" s="2">
        <v>1109</v>
      </c>
    </row>
    <row r="9" spans="1:20">
      <c r="A9" s="2">
        <f>B2</f>
        <v>2008</v>
      </c>
      <c r="B9" s="37">
        <f>IF(H6&gt;0,H6,B6)</f>
        <v>90000</v>
      </c>
      <c r="C9" s="37">
        <f>B5*B9/(360*B1)</f>
        <v>6750</v>
      </c>
      <c r="D9" s="37">
        <f>B9-C9</f>
        <v>83250</v>
      </c>
      <c r="E9" s="37">
        <f>SUM(C$9:C9)</f>
        <v>6750</v>
      </c>
      <c r="G9" s="9">
        <f>H2</f>
        <v>2008</v>
      </c>
      <c r="H9" s="37">
        <f>H6</f>
        <v>90000</v>
      </c>
      <c r="I9" s="37">
        <f>H9*H4*H5/(H1*12)</f>
        <v>21696.428571428572</v>
      </c>
      <c r="J9" s="37">
        <f>H9-I9</f>
        <v>68303.57142857142</v>
      </c>
      <c r="L9" s="38">
        <f>IF(I9&gt;0,I9-C9,0)</f>
        <v>14946.428571428572</v>
      </c>
      <c r="N9" s="7"/>
      <c r="O9" s="7"/>
      <c r="P9" s="7"/>
      <c r="Q9" s="7"/>
      <c r="S9" s="35"/>
      <c r="T9" s="7"/>
    </row>
    <row r="10" spans="1:20">
      <c r="A10" s="2">
        <f>A9+1</f>
        <v>2009</v>
      </c>
      <c r="B10" s="37">
        <f>D9</f>
        <v>83250</v>
      </c>
      <c r="C10" s="37">
        <f t="shared" ref="C10:C31" si="0">IF(B$9/B$1&gt;B10,B10,B$9/B$1)</f>
        <v>9000</v>
      </c>
      <c r="D10" s="37">
        <f t="shared" ref="D10:D31" si="1">B10-C10</f>
        <v>74250</v>
      </c>
      <c r="E10" s="37">
        <f>SUM(C$9:C10)</f>
        <v>15750</v>
      </c>
      <c r="G10" s="9">
        <f>G9+1</f>
        <v>2009</v>
      </c>
      <c r="H10" s="37">
        <f>J9</f>
        <v>68303.57142857142</v>
      </c>
      <c r="I10" s="37">
        <f t="shared" ref="I10:I15" si="2">IF(H10=0,0,MAX(H10*H$4/H$1,H10/(H$2+H$1-G10)))</f>
        <v>21954.719387755096</v>
      </c>
      <c r="J10" s="37">
        <f t="shared" ref="J10:J31" si="3">H10-I10</f>
        <v>46348.852040816324</v>
      </c>
      <c r="L10" s="38">
        <f t="shared" ref="L10:L31" si="4">IF(I10&gt;0,I10-C10,0)</f>
        <v>12954.719387755096</v>
      </c>
      <c r="N10" s="44" t="s">
        <v>41</v>
      </c>
      <c r="O10" s="33">
        <v>2012</v>
      </c>
      <c r="P10" s="33" t="s">
        <v>19</v>
      </c>
      <c r="S10" s="32"/>
    </row>
    <row r="11" spans="1:20">
      <c r="A11" s="2">
        <f t="shared" ref="A11:A31" si="5">A10+1</f>
        <v>2010</v>
      </c>
      <c r="B11" s="37">
        <f t="shared" ref="B11:B31" si="6">D10</f>
        <v>74250</v>
      </c>
      <c r="C11" s="37">
        <f t="shared" si="0"/>
        <v>9000</v>
      </c>
      <c r="D11" s="37">
        <f t="shared" si="1"/>
        <v>65250</v>
      </c>
      <c r="E11" s="37">
        <f>SUM(C$9:C11)</f>
        <v>24750</v>
      </c>
      <c r="G11" s="9">
        <f t="shared" ref="G11:G31" si="7">G10+1</f>
        <v>2010</v>
      </c>
      <c r="H11" s="37">
        <f t="shared" ref="H11:H31" si="8">J10</f>
        <v>46348.852040816324</v>
      </c>
      <c r="I11" s="37">
        <f t="shared" si="2"/>
        <v>14897.845298833819</v>
      </c>
      <c r="J11" s="37">
        <f t="shared" si="3"/>
        <v>31451.006741982506</v>
      </c>
      <c r="L11" s="38">
        <f t="shared" si="4"/>
        <v>5897.8452988338195</v>
      </c>
      <c r="N11" s="2" t="s">
        <v>10</v>
      </c>
      <c r="S11" s="32">
        <v>9000</v>
      </c>
    </row>
    <row r="12" spans="1:20" ht="15" thickBot="1">
      <c r="A12" s="2">
        <f t="shared" si="5"/>
        <v>2011</v>
      </c>
      <c r="B12" s="37">
        <f t="shared" si="6"/>
        <v>65250</v>
      </c>
      <c r="C12" s="37">
        <f t="shared" si="0"/>
        <v>9000</v>
      </c>
      <c r="D12" s="37">
        <f t="shared" si="1"/>
        <v>56250</v>
      </c>
      <c r="E12" s="37">
        <f>SUM(C$9:C12)</f>
        <v>33750</v>
      </c>
      <c r="G12" s="9">
        <f t="shared" si="7"/>
        <v>2011</v>
      </c>
      <c r="H12" s="37">
        <f t="shared" si="8"/>
        <v>31451.006741982506</v>
      </c>
      <c r="I12" s="37">
        <f t="shared" si="2"/>
        <v>10109.252167065806</v>
      </c>
      <c r="J12" s="37">
        <f t="shared" si="3"/>
        <v>21341.7545749167</v>
      </c>
      <c r="L12" s="38">
        <f t="shared" si="4"/>
        <v>1109.2521670658061</v>
      </c>
      <c r="O12" s="2" t="s">
        <v>14</v>
      </c>
      <c r="R12" s="34"/>
      <c r="S12" s="32"/>
      <c r="T12" s="2">
        <v>9000</v>
      </c>
    </row>
    <row r="13" spans="1:20">
      <c r="A13" s="2">
        <f t="shared" si="5"/>
        <v>2012</v>
      </c>
      <c r="B13" s="37">
        <f t="shared" si="6"/>
        <v>56250</v>
      </c>
      <c r="C13" s="37">
        <f t="shared" si="0"/>
        <v>9000</v>
      </c>
      <c r="D13" s="37">
        <f t="shared" si="1"/>
        <v>47250</v>
      </c>
      <c r="E13" s="37">
        <f>SUM(C$9:C13)</f>
        <v>42750</v>
      </c>
      <c r="G13" s="9">
        <f t="shared" si="7"/>
        <v>2012</v>
      </c>
      <c r="H13" s="37">
        <f t="shared" si="8"/>
        <v>21341.7545749167</v>
      </c>
      <c r="I13" s="37">
        <f t="shared" si="2"/>
        <v>7113.9181916388998</v>
      </c>
      <c r="J13" s="37">
        <f t="shared" si="3"/>
        <v>14227.836383277801</v>
      </c>
      <c r="L13" s="38">
        <f t="shared" si="4"/>
        <v>-1886.0818083611002</v>
      </c>
      <c r="N13" s="7" t="s">
        <v>16</v>
      </c>
      <c r="O13" s="7"/>
      <c r="P13" s="7"/>
      <c r="Q13" s="7"/>
      <c r="R13" s="7"/>
      <c r="S13" s="35">
        <v>1886</v>
      </c>
      <c r="T13" s="7"/>
    </row>
    <row r="14" spans="1:20" ht="15" thickBot="1">
      <c r="A14" s="2">
        <f t="shared" si="5"/>
        <v>2013</v>
      </c>
      <c r="B14" s="37">
        <f t="shared" si="6"/>
        <v>47250</v>
      </c>
      <c r="C14" s="37">
        <f t="shared" si="0"/>
        <v>9000</v>
      </c>
      <c r="D14" s="37">
        <f t="shared" si="1"/>
        <v>38250</v>
      </c>
      <c r="E14" s="37">
        <f>SUM(C$9:C14)</f>
        <v>51750</v>
      </c>
      <c r="G14" s="9">
        <f t="shared" si="7"/>
        <v>2013</v>
      </c>
      <c r="H14" s="37">
        <f t="shared" si="8"/>
        <v>14227.836383277801</v>
      </c>
      <c r="I14" s="37">
        <f t="shared" si="2"/>
        <v>7113.9181916389007</v>
      </c>
      <c r="J14" s="37">
        <f t="shared" si="3"/>
        <v>7113.9181916389007</v>
      </c>
      <c r="L14" s="38">
        <f t="shared" si="4"/>
        <v>-1886.0818083610993</v>
      </c>
      <c r="N14" s="8"/>
      <c r="O14" s="8" t="s">
        <v>22</v>
      </c>
      <c r="P14" s="8"/>
      <c r="Q14" s="8"/>
      <c r="R14" s="34"/>
      <c r="S14" s="32"/>
      <c r="T14" s="8">
        <v>1886</v>
      </c>
    </row>
    <row r="15" spans="1:20">
      <c r="A15" s="2">
        <f t="shared" si="5"/>
        <v>2014</v>
      </c>
      <c r="B15" s="37">
        <f t="shared" si="6"/>
        <v>38250</v>
      </c>
      <c r="C15" s="37">
        <f t="shared" si="0"/>
        <v>9000</v>
      </c>
      <c r="D15" s="37">
        <f t="shared" si="1"/>
        <v>29250</v>
      </c>
      <c r="E15" s="37">
        <f>SUM(C$9:C15)</f>
        <v>60750</v>
      </c>
      <c r="G15" s="9">
        <f t="shared" si="7"/>
        <v>2014</v>
      </c>
      <c r="H15" s="37">
        <f t="shared" si="8"/>
        <v>7113.9181916389007</v>
      </c>
      <c r="I15" s="37">
        <f t="shared" si="2"/>
        <v>7113.9181916389007</v>
      </c>
      <c r="J15" s="37">
        <f t="shared" si="3"/>
        <v>0</v>
      </c>
      <c r="L15" s="38">
        <f t="shared" si="4"/>
        <v>-1886.0818083610993</v>
      </c>
      <c r="N15" s="7"/>
      <c r="O15" s="7"/>
      <c r="P15" s="7"/>
      <c r="Q15" s="7"/>
      <c r="S15" s="35"/>
      <c r="T15" s="7"/>
    </row>
    <row r="16" spans="1:20">
      <c r="A16" s="2">
        <f t="shared" si="5"/>
        <v>2015</v>
      </c>
      <c r="B16" s="37">
        <f t="shared" si="6"/>
        <v>29250</v>
      </c>
      <c r="C16" s="37">
        <f t="shared" si="0"/>
        <v>9000</v>
      </c>
      <c r="D16" s="37">
        <f t="shared" si="1"/>
        <v>20250</v>
      </c>
      <c r="E16" s="37">
        <f>SUM(C$9:C16)</f>
        <v>69750</v>
      </c>
      <c r="G16" s="9">
        <f t="shared" si="7"/>
        <v>2015</v>
      </c>
      <c r="H16" s="37">
        <f t="shared" si="8"/>
        <v>0</v>
      </c>
      <c r="I16" s="37">
        <f>IF(H16=0,0,MAX(H16*H$4/H$1,H16/(H$2+H$1-G16)))</f>
        <v>0</v>
      </c>
      <c r="J16" s="37">
        <f t="shared" si="3"/>
        <v>0</v>
      </c>
      <c r="L16" s="38">
        <f t="shared" si="4"/>
        <v>0</v>
      </c>
      <c r="N16" s="44" t="s">
        <v>41</v>
      </c>
      <c r="O16" s="39" t="s">
        <v>20</v>
      </c>
      <c r="P16" s="39" t="s">
        <v>21</v>
      </c>
      <c r="Q16" s="44" t="s">
        <v>41</v>
      </c>
      <c r="R16" s="44" t="s">
        <v>41</v>
      </c>
      <c r="S16" s="32"/>
      <c r="T16" s="8"/>
    </row>
    <row r="17" spans="1:20">
      <c r="A17" s="2">
        <f t="shared" si="5"/>
        <v>2016</v>
      </c>
      <c r="B17" s="37">
        <f t="shared" si="6"/>
        <v>20250</v>
      </c>
      <c r="C17" s="37">
        <f t="shared" si="0"/>
        <v>9000</v>
      </c>
      <c r="D17" s="37">
        <f t="shared" si="1"/>
        <v>11250</v>
      </c>
      <c r="E17" s="37">
        <f>SUM(C$9:C17)</f>
        <v>78750</v>
      </c>
      <c r="G17" s="9">
        <f t="shared" si="7"/>
        <v>2016</v>
      </c>
      <c r="H17" s="37">
        <f t="shared" si="8"/>
        <v>0</v>
      </c>
      <c r="I17" s="37">
        <f t="shared" ref="I17:I31" si="9">IF(H17=0,0,MAX(H17*H$4/H$1,H17/(H$2+H$1-G17)))</f>
        <v>0</v>
      </c>
      <c r="J17" s="37">
        <f t="shared" si="3"/>
        <v>0</v>
      </c>
      <c r="L17" s="38">
        <f t="shared" si="4"/>
        <v>0</v>
      </c>
      <c r="N17" s="2" t="s">
        <v>10</v>
      </c>
      <c r="S17" s="32">
        <v>9000</v>
      </c>
    </row>
    <row r="18" spans="1:20">
      <c r="A18" s="2">
        <f t="shared" si="5"/>
        <v>2017</v>
      </c>
      <c r="B18" s="37">
        <f t="shared" si="6"/>
        <v>11250</v>
      </c>
      <c r="C18" s="37">
        <f t="shared" si="0"/>
        <v>9000</v>
      </c>
      <c r="D18" s="37">
        <f t="shared" si="1"/>
        <v>2250</v>
      </c>
      <c r="E18" s="37">
        <f>SUM(C$9:C18)</f>
        <v>87750</v>
      </c>
      <c r="G18" s="9">
        <f t="shared" si="7"/>
        <v>2017</v>
      </c>
      <c r="H18" s="37">
        <f t="shared" si="8"/>
        <v>0</v>
      </c>
      <c r="I18" s="37">
        <f t="shared" si="9"/>
        <v>0</v>
      </c>
      <c r="J18" s="37">
        <f t="shared" si="3"/>
        <v>0</v>
      </c>
      <c r="L18" s="38">
        <f t="shared" si="4"/>
        <v>0</v>
      </c>
      <c r="O18" s="2" t="s">
        <v>14</v>
      </c>
      <c r="S18" s="32"/>
      <c r="T18" s="2">
        <v>9000</v>
      </c>
    </row>
    <row r="19" spans="1:20">
      <c r="A19" s="2">
        <f t="shared" si="5"/>
        <v>2018</v>
      </c>
      <c r="B19" s="37">
        <f t="shared" si="6"/>
        <v>2250</v>
      </c>
      <c r="C19" s="37">
        <f t="shared" si="0"/>
        <v>2250</v>
      </c>
      <c r="D19" s="37">
        <f t="shared" si="1"/>
        <v>0</v>
      </c>
      <c r="E19" s="37">
        <f>SUM(C$9:C19)</f>
        <v>90000</v>
      </c>
      <c r="G19" s="9">
        <f t="shared" si="7"/>
        <v>2018</v>
      </c>
      <c r="H19" s="37">
        <f t="shared" si="8"/>
        <v>0</v>
      </c>
      <c r="I19" s="37">
        <f t="shared" si="9"/>
        <v>0</v>
      </c>
      <c r="J19" s="37">
        <f t="shared" si="3"/>
        <v>0</v>
      </c>
      <c r="L19" s="38">
        <f t="shared" si="4"/>
        <v>0</v>
      </c>
      <c r="R19" s="8"/>
    </row>
    <row r="20" spans="1:20">
      <c r="A20" s="2">
        <f t="shared" si="5"/>
        <v>2019</v>
      </c>
      <c r="B20" s="37">
        <f t="shared" si="6"/>
        <v>0</v>
      </c>
      <c r="C20" s="37">
        <f t="shared" si="0"/>
        <v>0</v>
      </c>
      <c r="D20" s="37">
        <f t="shared" si="1"/>
        <v>0</v>
      </c>
      <c r="E20" s="37">
        <f>SUM(C$9:C20)</f>
        <v>90000</v>
      </c>
      <c r="G20" s="9">
        <f t="shared" si="7"/>
        <v>2019</v>
      </c>
      <c r="H20" s="37">
        <f t="shared" si="8"/>
        <v>0</v>
      </c>
      <c r="I20" s="37">
        <f t="shared" si="9"/>
        <v>0</v>
      </c>
      <c r="J20" s="37">
        <f t="shared" si="3"/>
        <v>0</v>
      </c>
      <c r="L20" s="38">
        <f t="shared" si="4"/>
        <v>0</v>
      </c>
      <c r="R20" s="8"/>
    </row>
    <row r="21" spans="1:20">
      <c r="A21" s="2">
        <f t="shared" si="5"/>
        <v>2020</v>
      </c>
      <c r="B21" s="37">
        <f t="shared" si="6"/>
        <v>0</v>
      </c>
      <c r="C21" s="37">
        <f t="shared" si="0"/>
        <v>0</v>
      </c>
      <c r="D21" s="37">
        <f t="shared" si="1"/>
        <v>0</v>
      </c>
      <c r="E21" s="37">
        <f>SUM(C$9:C21)</f>
        <v>90000</v>
      </c>
      <c r="G21" s="9">
        <f t="shared" si="7"/>
        <v>2020</v>
      </c>
      <c r="H21" s="37">
        <f t="shared" si="8"/>
        <v>0</v>
      </c>
      <c r="I21" s="37">
        <f t="shared" si="9"/>
        <v>0</v>
      </c>
      <c r="J21" s="37">
        <f t="shared" si="3"/>
        <v>0</v>
      </c>
      <c r="L21" s="38">
        <f t="shared" si="4"/>
        <v>0</v>
      </c>
      <c r="R21" s="8"/>
    </row>
    <row r="22" spans="1:20">
      <c r="A22" s="2">
        <f t="shared" si="5"/>
        <v>2021</v>
      </c>
      <c r="B22" s="37">
        <f t="shared" si="6"/>
        <v>0</v>
      </c>
      <c r="C22" s="37">
        <f t="shared" si="0"/>
        <v>0</v>
      </c>
      <c r="D22" s="37">
        <f t="shared" si="1"/>
        <v>0</v>
      </c>
      <c r="E22" s="37">
        <f>SUM(C$9:C22)</f>
        <v>90000</v>
      </c>
      <c r="G22" s="9">
        <f t="shared" si="7"/>
        <v>2021</v>
      </c>
      <c r="H22" s="37">
        <f t="shared" si="8"/>
        <v>0</v>
      </c>
      <c r="I22" s="37">
        <f t="shared" si="9"/>
        <v>0</v>
      </c>
      <c r="J22" s="37">
        <f t="shared" si="3"/>
        <v>0</v>
      </c>
      <c r="L22" s="38">
        <f t="shared" si="4"/>
        <v>0</v>
      </c>
      <c r="N22" s="33" t="s">
        <v>23</v>
      </c>
    </row>
    <row r="23" spans="1:20">
      <c r="A23" s="2">
        <f t="shared" si="5"/>
        <v>2022</v>
      </c>
      <c r="B23" s="37">
        <f t="shared" si="6"/>
        <v>0</v>
      </c>
      <c r="C23" s="37">
        <f t="shared" si="0"/>
        <v>0</v>
      </c>
      <c r="D23" s="37">
        <f t="shared" si="1"/>
        <v>0</v>
      </c>
      <c r="E23" s="37">
        <f>SUM(C$9:C23)</f>
        <v>90000</v>
      </c>
      <c r="G23" s="9">
        <f t="shared" si="7"/>
        <v>2022</v>
      </c>
      <c r="H23" s="37">
        <f t="shared" si="8"/>
        <v>0</v>
      </c>
      <c r="I23" s="37">
        <f t="shared" si="9"/>
        <v>0</v>
      </c>
      <c r="J23" s="37">
        <f t="shared" si="3"/>
        <v>0</v>
      </c>
      <c r="L23" s="38">
        <f t="shared" si="4"/>
        <v>0</v>
      </c>
      <c r="N23" s="2" t="s">
        <v>24</v>
      </c>
    </row>
    <row r="24" spans="1:20">
      <c r="A24" s="2">
        <f t="shared" si="5"/>
        <v>2023</v>
      </c>
      <c r="B24" s="37">
        <f t="shared" si="6"/>
        <v>0</v>
      </c>
      <c r="C24" s="37">
        <f t="shared" si="0"/>
        <v>0</v>
      </c>
      <c r="D24" s="37">
        <f t="shared" si="1"/>
        <v>0</v>
      </c>
      <c r="E24" s="37">
        <f>SUM(C$9:C24)</f>
        <v>90000</v>
      </c>
      <c r="G24" s="9">
        <f t="shared" si="7"/>
        <v>2023</v>
      </c>
      <c r="H24" s="37">
        <f t="shared" si="8"/>
        <v>0</v>
      </c>
      <c r="I24" s="37">
        <f t="shared" si="9"/>
        <v>0</v>
      </c>
      <c r="J24" s="37">
        <f t="shared" si="3"/>
        <v>0</v>
      </c>
      <c r="L24" s="38">
        <f t="shared" si="4"/>
        <v>0</v>
      </c>
    </row>
    <row r="25" spans="1:20">
      <c r="A25" s="2">
        <f t="shared" si="5"/>
        <v>2024</v>
      </c>
      <c r="B25" s="37">
        <f t="shared" si="6"/>
        <v>0</v>
      </c>
      <c r="C25" s="37">
        <f t="shared" si="0"/>
        <v>0</v>
      </c>
      <c r="D25" s="37">
        <f t="shared" si="1"/>
        <v>0</v>
      </c>
      <c r="E25" s="37">
        <f>SUM(C$9:C25)</f>
        <v>90000</v>
      </c>
      <c r="G25" s="9">
        <f t="shared" si="7"/>
        <v>2024</v>
      </c>
      <c r="H25" s="37">
        <f t="shared" si="8"/>
        <v>0</v>
      </c>
      <c r="I25" s="37">
        <f t="shared" si="9"/>
        <v>0</v>
      </c>
      <c r="J25" s="37">
        <f t="shared" si="3"/>
        <v>0</v>
      </c>
      <c r="L25" s="38">
        <f t="shared" si="4"/>
        <v>0</v>
      </c>
    </row>
    <row r="26" spans="1:20">
      <c r="A26" s="2">
        <f t="shared" si="5"/>
        <v>2025</v>
      </c>
      <c r="B26" s="37">
        <f t="shared" si="6"/>
        <v>0</v>
      </c>
      <c r="C26" s="37">
        <f t="shared" si="0"/>
        <v>0</v>
      </c>
      <c r="D26" s="37">
        <f t="shared" si="1"/>
        <v>0</v>
      </c>
      <c r="E26" s="37">
        <f>SUM(C$9:C26)</f>
        <v>90000</v>
      </c>
      <c r="G26" s="9">
        <f t="shared" si="7"/>
        <v>2025</v>
      </c>
      <c r="H26" s="37">
        <f t="shared" si="8"/>
        <v>0</v>
      </c>
      <c r="I26" s="37">
        <f t="shared" si="9"/>
        <v>0</v>
      </c>
      <c r="J26" s="37">
        <f t="shared" si="3"/>
        <v>0</v>
      </c>
      <c r="L26" s="38">
        <f t="shared" si="4"/>
        <v>0</v>
      </c>
    </row>
    <row r="27" spans="1:20">
      <c r="A27" s="2">
        <f t="shared" si="5"/>
        <v>2026</v>
      </c>
      <c r="B27" s="37">
        <f t="shared" si="6"/>
        <v>0</v>
      </c>
      <c r="C27" s="37">
        <f t="shared" si="0"/>
        <v>0</v>
      </c>
      <c r="D27" s="37">
        <f t="shared" si="1"/>
        <v>0</v>
      </c>
      <c r="E27" s="37">
        <f>SUM(C$9:C27)</f>
        <v>90000</v>
      </c>
      <c r="G27" s="9">
        <f t="shared" si="7"/>
        <v>2026</v>
      </c>
      <c r="H27" s="37">
        <f t="shared" si="8"/>
        <v>0</v>
      </c>
      <c r="I27" s="37">
        <f t="shared" si="9"/>
        <v>0</v>
      </c>
      <c r="J27" s="37">
        <f t="shared" si="3"/>
        <v>0</v>
      </c>
      <c r="L27" s="38">
        <f t="shared" si="4"/>
        <v>0</v>
      </c>
    </row>
    <row r="28" spans="1:20">
      <c r="A28" s="2">
        <f t="shared" si="5"/>
        <v>2027</v>
      </c>
      <c r="B28" s="37">
        <f t="shared" si="6"/>
        <v>0</v>
      </c>
      <c r="C28" s="37">
        <f t="shared" si="0"/>
        <v>0</v>
      </c>
      <c r="D28" s="37">
        <f t="shared" si="1"/>
        <v>0</v>
      </c>
      <c r="E28" s="37">
        <f>SUM(C$9:C28)</f>
        <v>90000</v>
      </c>
      <c r="G28" s="9">
        <f t="shared" si="7"/>
        <v>2027</v>
      </c>
      <c r="H28" s="37">
        <f t="shared" si="8"/>
        <v>0</v>
      </c>
      <c r="I28" s="37">
        <f t="shared" si="9"/>
        <v>0</v>
      </c>
      <c r="J28" s="37">
        <f t="shared" si="3"/>
        <v>0</v>
      </c>
      <c r="L28" s="38">
        <f t="shared" si="4"/>
        <v>0</v>
      </c>
    </row>
    <row r="29" spans="1:20">
      <c r="A29" s="2">
        <f t="shared" si="5"/>
        <v>2028</v>
      </c>
      <c r="B29" s="37">
        <f t="shared" si="6"/>
        <v>0</v>
      </c>
      <c r="C29" s="37">
        <f t="shared" si="0"/>
        <v>0</v>
      </c>
      <c r="D29" s="37">
        <f t="shared" si="1"/>
        <v>0</v>
      </c>
      <c r="E29" s="37">
        <f>SUM(C$9:C29)</f>
        <v>90000</v>
      </c>
      <c r="G29" s="9">
        <f t="shared" si="7"/>
        <v>2028</v>
      </c>
      <c r="H29" s="37">
        <f t="shared" si="8"/>
        <v>0</v>
      </c>
      <c r="I29" s="37">
        <f t="shared" si="9"/>
        <v>0</v>
      </c>
      <c r="J29" s="37">
        <f t="shared" si="3"/>
        <v>0</v>
      </c>
      <c r="L29" s="38">
        <f t="shared" si="4"/>
        <v>0</v>
      </c>
    </row>
    <row r="30" spans="1:20">
      <c r="A30" s="2">
        <f t="shared" si="5"/>
        <v>2029</v>
      </c>
      <c r="B30" s="37">
        <f t="shared" si="6"/>
        <v>0</v>
      </c>
      <c r="C30" s="37">
        <f t="shared" si="0"/>
        <v>0</v>
      </c>
      <c r="D30" s="37">
        <f t="shared" si="1"/>
        <v>0</v>
      </c>
      <c r="E30" s="37">
        <f>SUM(C$9:C30)</f>
        <v>90000</v>
      </c>
      <c r="G30" s="9">
        <f t="shared" si="7"/>
        <v>2029</v>
      </c>
      <c r="H30" s="37">
        <f t="shared" si="8"/>
        <v>0</v>
      </c>
      <c r="I30" s="37">
        <f t="shared" si="9"/>
        <v>0</v>
      </c>
      <c r="J30" s="37">
        <f t="shared" si="3"/>
        <v>0</v>
      </c>
      <c r="L30" s="38">
        <f t="shared" si="4"/>
        <v>0</v>
      </c>
    </row>
    <row r="31" spans="1:20">
      <c r="A31" s="2">
        <f t="shared" si="5"/>
        <v>2030</v>
      </c>
      <c r="B31" s="37">
        <f t="shared" si="6"/>
        <v>0</v>
      </c>
      <c r="C31" s="37">
        <f t="shared" si="0"/>
        <v>0</v>
      </c>
      <c r="D31" s="37">
        <f t="shared" si="1"/>
        <v>0</v>
      </c>
      <c r="E31" s="37">
        <f>SUM(C$9:C31)</f>
        <v>90000</v>
      </c>
      <c r="G31" s="9">
        <f t="shared" si="7"/>
        <v>2030</v>
      </c>
      <c r="H31" s="37">
        <f t="shared" si="8"/>
        <v>0</v>
      </c>
      <c r="I31" s="37">
        <f t="shared" si="9"/>
        <v>0</v>
      </c>
      <c r="J31" s="37">
        <f t="shared" si="3"/>
        <v>0</v>
      </c>
      <c r="L31" s="38">
        <f t="shared" si="4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C24" sqref="C24"/>
    </sheetView>
  </sheetViews>
  <sheetFormatPr baseColWidth="10" defaultRowHeight="15"/>
  <cols>
    <col min="1" max="1" width="18.28515625" style="13" bestFit="1" customWidth="1"/>
    <col min="2" max="2" width="38.28515625" style="13" bestFit="1" customWidth="1"/>
    <col min="3" max="10" width="11.42578125" style="13"/>
    <col min="11" max="11" width="38.28515625" style="13" bestFit="1" customWidth="1"/>
    <col min="12" max="16384" width="11.42578125" style="13"/>
  </cols>
  <sheetData>
    <row r="1" spans="1:10" ht="15.75" customHeight="1" thickBot="1">
      <c r="A1" s="11" t="s">
        <v>39</v>
      </c>
      <c r="B1" s="12" t="s">
        <v>38</v>
      </c>
      <c r="C1" s="4">
        <v>2010</v>
      </c>
      <c r="D1" s="4">
        <v>2011</v>
      </c>
    </row>
    <row r="2" spans="1:10">
      <c r="A2" s="6">
        <v>31</v>
      </c>
      <c r="B2" s="5" t="s">
        <v>35</v>
      </c>
      <c r="C2" s="5">
        <v>3000</v>
      </c>
      <c r="D2" s="5">
        <v>3500</v>
      </c>
    </row>
    <row r="3" spans="1:10">
      <c r="A3" s="6">
        <v>35</v>
      </c>
      <c r="B3" s="5" t="s">
        <v>36</v>
      </c>
      <c r="C3" s="5">
        <v>9000</v>
      </c>
      <c r="D3" s="5">
        <v>12000</v>
      </c>
    </row>
    <row r="4" spans="1:10">
      <c r="A4" s="6">
        <v>391</v>
      </c>
      <c r="B4" s="5" t="s">
        <v>37</v>
      </c>
      <c r="C4" s="5">
        <v>-500</v>
      </c>
      <c r="D4" s="5">
        <v>-600</v>
      </c>
    </row>
    <row r="5" spans="1:10">
      <c r="A5" s="14"/>
      <c r="B5" s="15"/>
      <c r="C5" s="15"/>
      <c r="D5" s="13" t="s">
        <v>11</v>
      </c>
    </row>
    <row r="6" spans="1:10">
      <c r="A6" s="16"/>
      <c r="B6" s="15"/>
      <c r="C6" s="15"/>
      <c r="I6" s="17" t="s">
        <v>12</v>
      </c>
      <c r="J6" s="13" t="s">
        <v>13</v>
      </c>
    </row>
    <row r="7" spans="1:10">
      <c r="A7" s="18"/>
      <c r="B7" s="15"/>
      <c r="C7" s="15"/>
      <c r="D7" s="43" t="s">
        <v>41</v>
      </c>
      <c r="E7" s="1">
        <f>D1</f>
        <v>2011</v>
      </c>
      <c r="F7" s="19" t="s">
        <v>30</v>
      </c>
      <c r="I7" s="17"/>
    </row>
    <row r="8" spans="1:10">
      <c r="A8" s="20"/>
      <c r="B8" s="15"/>
      <c r="C8" s="15"/>
      <c r="D8" s="13">
        <v>6031</v>
      </c>
      <c r="E8" s="13" t="s">
        <v>40</v>
      </c>
      <c r="I8" s="17">
        <f>C2</f>
        <v>3000</v>
      </c>
    </row>
    <row r="9" spans="1:10" ht="15.75" thickBot="1">
      <c r="A9" s="21"/>
      <c r="B9" s="21"/>
      <c r="C9" s="21"/>
      <c r="E9" s="13">
        <f>A2</f>
        <v>31</v>
      </c>
      <c r="F9" s="13" t="str">
        <f>B2</f>
        <v>Stocks Matières Premières</v>
      </c>
      <c r="H9" s="22"/>
      <c r="I9" s="17"/>
      <c r="J9" s="13">
        <f>C2</f>
        <v>3000</v>
      </c>
    </row>
    <row r="10" spans="1:10">
      <c r="A10" s="21"/>
      <c r="B10" s="21"/>
      <c r="C10" s="21"/>
      <c r="D10" s="23">
        <f>A2</f>
        <v>31</v>
      </c>
      <c r="E10" s="23" t="str">
        <f>B2</f>
        <v>Stocks Matières Premières</v>
      </c>
      <c r="F10" s="23"/>
      <c r="G10" s="23"/>
      <c r="H10" s="23"/>
      <c r="I10" s="24">
        <f>D2</f>
        <v>3500</v>
      </c>
      <c r="J10" s="23"/>
    </row>
    <row r="11" spans="1:10" ht="15.75" thickBot="1">
      <c r="A11" s="21"/>
      <c r="B11" s="21"/>
      <c r="C11" s="21"/>
      <c r="E11" s="13">
        <f>D8</f>
        <v>6031</v>
      </c>
      <c r="F11" s="13" t="str">
        <f>E8</f>
        <v>Variation stocks</v>
      </c>
      <c r="I11" s="17"/>
      <c r="J11" s="13">
        <f>D2</f>
        <v>3500</v>
      </c>
    </row>
    <row r="12" spans="1:10">
      <c r="A12" s="25"/>
      <c r="B12" s="21"/>
      <c r="C12" s="21"/>
      <c r="D12" s="23"/>
      <c r="E12" s="23"/>
      <c r="F12" s="23"/>
      <c r="G12" s="23"/>
      <c r="H12" s="23"/>
      <c r="I12" s="24"/>
      <c r="J12" s="23"/>
    </row>
    <row r="13" spans="1:10">
      <c r="A13" s="21"/>
      <c r="B13" s="21"/>
      <c r="C13" s="21"/>
      <c r="D13" s="43" t="s">
        <v>41</v>
      </c>
      <c r="E13" s="1">
        <f>D1</f>
        <v>2011</v>
      </c>
      <c r="F13" s="19" t="s">
        <v>31</v>
      </c>
      <c r="I13" s="17"/>
    </row>
    <row r="14" spans="1:10">
      <c r="A14" s="21"/>
      <c r="B14" s="21"/>
      <c r="C14" s="21"/>
      <c r="D14" s="13">
        <v>7135</v>
      </c>
      <c r="E14" s="13" t="s">
        <v>42</v>
      </c>
      <c r="I14" s="17">
        <f>C3</f>
        <v>9000</v>
      </c>
    </row>
    <row r="15" spans="1:10" ht="15.75" thickBot="1">
      <c r="A15" s="21"/>
      <c r="B15" s="26"/>
      <c r="C15" s="26"/>
      <c r="E15" s="13">
        <f>A3</f>
        <v>35</v>
      </c>
      <c r="F15" s="13" t="str">
        <f>B3</f>
        <v>Stocks Produits Fini</v>
      </c>
      <c r="I15" s="17"/>
      <c r="J15" s="13">
        <f>C3</f>
        <v>9000</v>
      </c>
    </row>
    <row r="16" spans="1:10">
      <c r="A16" s="14"/>
      <c r="B16" s="15"/>
      <c r="C16" s="15"/>
      <c r="D16" s="23">
        <f>E15</f>
        <v>35</v>
      </c>
      <c r="E16" s="23" t="str">
        <f>F15</f>
        <v>Stocks Produits Fini</v>
      </c>
      <c r="F16" s="23"/>
      <c r="G16" s="23"/>
      <c r="H16" s="23"/>
      <c r="I16" s="24">
        <f>D3</f>
        <v>12000</v>
      </c>
      <c r="J16" s="23"/>
    </row>
    <row r="17" spans="1:10" ht="15.75" thickBot="1">
      <c r="A17" s="16"/>
      <c r="B17" s="15"/>
      <c r="C17" s="15"/>
      <c r="E17" s="13">
        <f>D14</f>
        <v>7135</v>
      </c>
      <c r="F17" s="13" t="str">
        <f>E14</f>
        <v>Production Stockée</v>
      </c>
      <c r="I17" s="17"/>
      <c r="J17" s="13">
        <f>D3</f>
        <v>12000</v>
      </c>
    </row>
    <row r="18" spans="1:10">
      <c r="A18" s="18"/>
      <c r="B18" s="15"/>
      <c r="C18" s="15"/>
      <c r="D18" s="23"/>
      <c r="E18" s="23"/>
      <c r="F18" s="23"/>
      <c r="G18" s="23"/>
      <c r="H18" s="23"/>
      <c r="I18" s="24"/>
      <c r="J18" s="23"/>
    </row>
    <row r="19" spans="1:10">
      <c r="A19" s="20"/>
      <c r="B19" s="15"/>
      <c r="C19" s="15"/>
      <c r="D19" s="43" t="s">
        <v>41</v>
      </c>
      <c r="E19" s="1">
        <f>D1</f>
        <v>2011</v>
      </c>
      <c r="F19" s="19" t="s">
        <v>44</v>
      </c>
      <c r="G19" s="43" t="s">
        <v>41</v>
      </c>
      <c r="H19" s="43" t="s">
        <v>41</v>
      </c>
      <c r="I19" s="17"/>
    </row>
    <row r="20" spans="1:10">
      <c r="A20" s="21"/>
      <c r="B20" s="21"/>
      <c r="C20" s="21"/>
      <c r="D20" s="13">
        <f>A4</f>
        <v>391</v>
      </c>
      <c r="E20" s="13" t="str">
        <f>B4</f>
        <v>Dépréciation / Stocks Matières Premières</v>
      </c>
      <c r="I20" s="17">
        <f>ABS(C4)</f>
        <v>500</v>
      </c>
    </row>
    <row r="21" spans="1:10" ht="15.75" thickBot="1">
      <c r="A21" s="21"/>
      <c r="B21" s="21"/>
      <c r="C21" s="21"/>
      <c r="E21" s="13">
        <v>781</v>
      </c>
      <c r="F21" s="2" t="s">
        <v>45</v>
      </c>
      <c r="I21" s="17"/>
      <c r="J21" s="13">
        <f>I20</f>
        <v>500</v>
      </c>
    </row>
    <row r="22" spans="1:10">
      <c r="A22" s="21"/>
      <c r="B22" s="21"/>
      <c r="C22" s="21"/>
      <c r="D22" s="23">
        <v>681</v>
      </c>
      <c r="E22" s="23" t="s">
        <v>43</v>
      </c>
      <c r="F22" s="23"/>
      <c r="G22" s="23"/>
      <c r="H22" s="23"/>
      <c r="I22" s="24">
        <f>ABS(D4)</f>
        <v>600</v>
      </c>
      <c r="J22" s="23"/>
    </row>
    <row r="23" spans="1:10">
      <c r="A23" s="21"/>
      <c r="B23" s="21"/>
      <c r="C23" s="21"/>
      <c r="E23" s="13">
        <f>D20</f>
        <v>391</v>
      </c>
      <c r="F23" s="13" t="str">
        <f>E20</f>
        <v>Dépréciation / Stocks Matières Premières</v>
      </c>
      <c r="I23" s="17"/>
      <c r="J23" s="13">
        <f>I22</f>
        <v>600</v>
      </c>
    </row>
    <row r="24" spans="1:10">
      <c r="A24" s="25"/>
      <c r="B24" s="21"/>
      <c r="C24" s="21"/>
      <c r="D24" s="27"/>
      <c r="E24" s="27"/>
    </row>
    <row r="25" spans="1:10">
      <c r="A25" s="21"/>
      <c r="B25" s="21"/>
      <c r="C25" s="21"/>
      <c r="D25" s="27"/>
      <c r="E25" s="27"/>
    </row>
    <row r="26" spans="1:10">
      <c r="A26" s="21"/>
      <c r="B26" s="26"/>
      <c r="C26" s="26"/>
      <c r="D26" s="27"/>
      <c r="E26" s="27"/>
    </row>
    <row r="27" spans="1:10">
      <c r="A27" s="28"/>
      <c r="B27" s="15"/>
      <c r="C27" s="15"/>
      <c r="D27" s="27"/>
      <c r="E27" s="27"/>
    </row>
    <row r="28" spans="1:10">
      <c r="A28" s="29"/>
      <c r="B28" s="15"/>
      <c r="C28" s="15"/>
      <c r="D28" s="27"/>
      <c r="E28" s="27"/>
    </row>
    <row r="29" spans="1:10">
      <c r="A29" s="18"/>
      <c r="B29" s="15"/>
      <c r="C29" s="15"/>
      <c r="D29" s="27"/>
      <c r="E29" s="27"/>
    </row>
    <row r="30" spans="1:10">
      <c r="A30" s="30"/>
      <c r="B30" s="15"/>
      <c r="C30" s="15"/>
      <c r="D30" s="27"/>
      <c r="E30" s="27"/>
    </row>
    <row r="31" spans="1:10">
      <c r="A31" s="22"/>
      <c r="B31" s="22"/>
      <c r="C31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C14" sqref="C14"/>
    </sheetView>
  </sheetViews>
  <sheetFormatPr baseColWidth="10" defaultRowHeight="14.25"/>
  <cols>
    <col min="1" max="1" width="19" style="2" bestFit="1" customWidth="1"/>
    <col min="2" max="2" width="11.42578125" style="2"/>
    <col min="3" max="3" width="13.140625" style="2" bestFit="1" customWidth="1"/>
    <col min="4" max="4" width="11.42578125" style="2"/>
    <col min="5" max="5" width="13.7109375" style="2" bestFit="1" customWidth="1"/>
    <col min="6" max="7" width="11.42578125" style="2"/>
    <col min="8" max="8" width="11.42578125" style="2" customWidth="1"/>
    <col min="9" max="9" width="13.7109375" style="2" bestFit="1" customWidth="1"/>
    <col min="10" max="16384" width="11.42578125" style="2"/>
  </cols>
  <sheetData>
    <row r="1" spans="1:14" ht="15" thickBot="1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</row>
    <row r="2" spans="1:14">
      <c r="A2" s="31" t="s">
        <v>32</v>
      </c>
      <c r="B2" s="31">
        <v>3000</v>
      </c>
      <c r="C2" s="31">
        <v>2000</v>
      </c>
      <c r="D2" s="31">
        <v>500</v>
      </c>
      <c r="E2" s="2" t="s">
        <v>57</v>
      </c>
    </row>
    <row r="3" spans="1:14">
      <c r="A3" s="31" t="s">
        <v>48</v>
      </c>
      <c r="B3" s="31">
        <v>9000</v>
      </c>
      <c r="C3" s="31">
        <v>3000</v>
      </c>
      <c r="D3" s="31">
        <v>1000</v>
      </c>
      <c r="E3" s="2" t="s">
        <v>58</v>
      </c>
      <c r="G3" s="2" t="s">
        <v>61</v>
      </c>
      <c r="H3" s="31">
        <v>2012</v>
      </c>
    </row>
    <row r="4" spans="1:14">
      <c r="A4" s="31" t="s">
        <v>33</v>
      </c>
      <c r="B4" s="31">
        <v>4000</v>
      </c>
      <c r="C4" s="31">
        <v>3500</v>
      </c>
      <c r="D4" s="31"/>
      <c r="E4" s="2" t="s">
        <v>60</v>
      </c>
    </row>
    <row r="5" spans="1:14">
      <c r="A5" s="31" t="s">
        <v>34</v>
      </c>
      <c r="B5" s="31">
        <v>2200</v>
      </c>
      <c r="C5" s="31"/>
      <c r="D5" s="31">
        <v>500</v>
      </c>
      <c r="E5" s="2" t="s">
        <v>59</v>
      </c>
    </row>
    <row r="8" spans="1:14">
      <c r="F8" s="2" t="s">
        <v>11</v>
      </c>
    </row>
    <row r="9" spans="1:14">
      <c r="K9" s="32" t="s">
        <v>12</v>
      </c>
      <c r="L9" s="2" t="s">
        <v>13</v>
      </c>
    </row>
    <row r="10" spans="1:14" ht="15">
      <c r="F10" s="43" t="s">
        <v>41</v>
      </c>
      <c r="G10" s="33">
        <f>H3</f>
        <v>2012</v>
      </c>
      <c r="H10" s="33" t="str">
        <f>A2</f>
        <v>Fauchard</v>
      </c>
      <c r="I10" s="41" t="str">
        <f>E2</f>
        <v>Augmentation</v>
      </c>
      <c r="J10" s="33" t="s">
        <v>63</v>
      </c>
      <c r="K10" s="32"/>
    </row>
    <row r="11" spans="1:14">
      <c r="F11" s="2" t="s">
        <v>46</v>
      </c>
      <c r="K11" s="32">
        <f>D2</f>
        <v>500</v>
      </c>
    </row>
    <row r="12" spans="1:14" ht="15" thickBot="1">
      <c r="G12" s="2" t="s">
        <v>47</v>
      </c>
      <c r="K12" s="32"/>
      <c r="L12" s="2">
        <f>D2</f>
        <v>500</v>
      </c>
      <c r="N12" s="8"/>
    </row>
    <row r="13" spans="1:14">
      <c r="F13" s="7"/>
      <c r="G13" s="7"/>
      <c r="H13" s="7"/>
      <c r="I13" s="7"/>
      <c r="J13" s="7"/>
      <c r="K13" s="35"/>
      <c r="L13" s="7"/>
      <c r="N13" s="49"/>
    </row>
    <row r="14" spans="1:14" ht="15">
      <c r="F14" s="43" t="s">
        <v>41</v>
      </c>
      <c r="G14" s="33">
        <f>H3</f>
        <v>2012</v>
      </c>
      <c r="H14" s="33" t="str">
        <f>A3</f>
        <v>Rougon</v>
      </c>
      <c r="I14" s="41" t="str">
        <f>E3</f>
        <v>Diminution</v>
      </c>
      <c r="J14" s="33" t="s">
        <v>63</v>
      </c>
      <c r="K14" s="32"/>
      <c r="N14" s="3"/>
    </row>
    <row r="15" spans="1:14">
      <c r="F15" s="2" t="s">
        <v>47</v>
      </c>
      <c r="K15" s="32"/>
      <c r="N15" s="8"/>
    </row>
    <row r="16" spans="1:14" ht="15" thickBot="1">
      <c r="G16" s="2" t="s">
        <v>62</v>
      </c>
      <c r="K16" s="32"/>
    </row>
    <row r="17" spans="6:12">
      <c r="F17" s="7"/>
      <c r="G17" s="7"/>
      <c r="H17" s="7"/>
      <c r="I17" s="7"/>
      <c r="J17" s="7"/>
      <c r="K17" s="35"/>
      <c r="L17" s="7"/>
    </row>
    <row r="18" spans="6:12" ht="15">
      <c r="F18" s="43" t="s">
        <v>41</v>
      </c>
      <c r="G18" s="39">
        <f>H3</f>
        <v>2012</v>
      </c>
      <c r="H18" s="39" t="str">
        <f>A4</f>
        <v>Lautier</v>
      </c>
      <c r="I18" s="42" t="str">
        <f>E4</f>
        <v>Liquidation</v>
      </c>
      <c r="J18" s="33" t="s">
        <v>63</v>
      </c>
      <c r="K18" s="32"/>
      <c r="L18" s="8"/>
    </row>
    <row r="19" spans="6:12">
      <c r="F19" s="2" t="s">
        <v>47</v>
      </c>
      <c r="G19" s="8"/>
      <c r="K19" s="32">
        <f>C4</f>
        <v>3500</v>
      </c>
    </row>
    <row r="20" spans="6:12" ht="15" thickBot="1">
      <c r="F20" s="8"/>
      <c r="G20" s="2" t="s">
        <v>46</v>
      </c>
      <c r="K20" s="32"/>
      <c r="L20" s="2">
        <f>C4</f>
        <v>3500</v>
      </c>
    </row>
    <row r="21" spans="6:12">
      <c r="F21" s="7" t="s">
        <v>49</v>
      </c>
      <c r="G21" s="7"/>
      <c r="H21" s="7"/>
      <c r="I21" s="7"/>
      <c r="J21" s="7"/>
      <c r="K21" s="35">
        <f>B4</f>
        <v>4000</v>
      </c>
      <c r="L21" s="7"/>
    </row>
    <row r="22" spans="6:12" ht="15" thickBot="1">
      <c r="F22" s="8"/>
      <c r="G22" s="8" t="s">
        <v>50</v>
      </c>
      <c r="H22" s="8"/>
      <c r="I22" s="8"/>
      <c r="K22" s="32"/>
      <c r="L22" s="9">
        <f>B4</f>
        <v>4000</v>
      </c>
    </row>
    <row r="23" spans="6:12">
      <c r="F23" s="7"/>
      <c r="G23" s="7"/>
      <c r="H23" s="7"/>
      <c r="I23" s="7"/>
      <c r="J23" s="7"/>
      <c r="K23" s="35"/>
      <c r="L23" s="10"/>
    </row>
    <row r="24" spans="6:12" ht="15">
      <c r="F24" s="43" t="s">
        <v>41</v>
      </c>
      <c r="G24" s="33">
        <f>H3</f>
        <v>2012</v>
      </c>
      <c r="H24" s="39" t="str">
        <f>A5</f>
        <v>Macquaur</v>
      </c>
      <c r="I24" s="42" t="str">
        <f>E5</f>
        <v>Nouvelle</v>
      </c>
      <c r="J24" s="33" t="s">
        <v>63</v>
      </c>
      <c r="K24" s="32"/>
      <c r="L24" s="9"/>
    </row>
    <row r="25" spans="6:12">
      <c r="F25" s="8" t="s">
        <v>50</v>
      </c>
      <c r="G25" s="8"/>
      <c r="H25" s="8"/>
      <c r="I25" s="8"/>
      <c r="J25" s="8"/>
      <c r="K25" s="32">
        <f>B5</f>
        <v>2200</v>
      </c>
      <c r="L25" s="9"/>
    </row>
    <row r="26" spans="6:12" ht="15" thickBot="1">
      <c r="F26" s="8"/>
      <c r="G26" s="8" t="s">
        <v>51</v>
      </c>
      <c r="H26" s="8"/>
      <c r="I26" s="8"/>
      <c r="J26" s="8"/>
      <c r="K26" s="32"/>
      <c r="L26" s="9">
        <f>B5</f>
        <v>2200</v>
      </c>
    </row>
    <row r="27" spans="6:12">
      <c r="F27" s="7" t="s">
        <v>46</v>
      </c>
      <c r="G27" s="7"/>
      <c r="H27" s="7"/>
      <c r="I27" s="7"/>
      <c r="J27" s="7"/>
      <c r="K27" s="35">
        <f>D5</f>
        <v>500</v>
      </c>
      <c r="L27" s="10"/>
    </row>
    <row r="28" spans="6:12" ht="15" thickBot="1">
      <c r="G28" s="2" t="s">
        <v>47</v>
      </c>
      <c r="I28" s="8"/>
      <c r="K28" s="50"/>
      <c r="L28" s="9">
        <f>D5</f>
        <v>500</v>
      </c>
    </row>
    <row r="29" spans="6:12">
      <c r="F29" s="7"/>
      <c r="G29" s="7"/>
      <c r="H29" s="7"/>
      <c r="I29" s="7"/>
      <c r="J29" s="7"/>
      <c r="K29" s="7"/>
      <c r="L29" s="7"/>
    </row>
    <row r="30" spans="6:12">
      <c r="F30" s="8"/>
      <c r="G30" s="8"/>
      <c r="H30" s="8"/>
      <c r="I30" s="8"/>
      <c r="J30" s="8"/>
      <c r="K30" s="8"/>
      <c r="L30" s="8"/>
    </row>
    <row r="31" spans="6:12">
      <c r="F31" s="8"/>
      <c r="G31" s="8"/>
      <c r="H31" s="8"/>
      <c r="I31" s="8"/>
      <c r="J31" s="8"/>
      <c r="K31" s="8"/>
      <c r="L31" s="8"/>
    </row>
    <row r="32" spans="6:12">
      <c r="F32" s="8"/>
      <c r="G32" s="8"/>
      <c r="H32" s="8"/>
      <c r="I32" s="8"/>
      <c r="J32" s="8"/>
      <c r="K32" s="8"/>
      <c r="L32" s="8"/>
    </row>
    <row r="34" spans="6:7">
      <c r="F34" s="8"/>
    </row>
    <row r="35" spans="6:7">
      <c r="G3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N25"/>
  <sheetViews>
    <sheetView workbookViewId="0">
      <selection activeCell="D28" sqref="D28"/>
    </sheetView>
  </sheetViews>
  <sheetFormatPr baseColWidth="10" defaultRowHeight="14.25"/>
  <cols>
    <col min="1" max="16384" width="11.42578125" style="2"/>
  </cols>
  <sheetData>
    <row r="3" spans="2:14">
      <c r="B3" s="2" t="s">
        <v>73</v>
      </c>
    </row>
    <row r="4" spans="2:14">
      <c r="H4" s="32" t="s">
        <v>12</v>
      </c>
      <c r="I4" s="2" t="s">
        <v>13</v>
      </c>
    </row>
    <row r="5" spans="2:14">
      <c r="B5" s="44" t="s">
        <v>41</v>
      </c>
      <c r="C5" s="33">
        <v>2011</v>
      </c>
      <c r="D5" s="33" t="s">
        <v>66</v>
      </c>
      <c r="E5" s="33" t="s">
        <v>67</v>
      </c>
      <c r="G5" s="44" t="s">
        <v>41</v>
      </c>
      <c r="H5" s="32"/>
    </row>
    <row r="6" spans="2:14">
      <c r="B6" s="2" t="s">
        <v>68</v>
      </c>
      <c r="H6" s="32">
        <v>700</v>
      </c>
    </row>
    <row r="7" spans="2:14" ht="15" thickBot="1">
      <c r="C7" s="2" t="s">
        <v>69</v>
      </c>
      <c r="H7" s="32"/>
      <c r="I7" s="2">
        <v>700</v>
      </c>
    </row>
    <row r="8" spans="2:14">
      <c r="B8" s="7"/>
      <c r="C8" s="7"/>
      <c r="D8" s="7"/>
      <c r="E8" s="7"/>
      <c r="F8" s="7"/>
      <c r="G8" s="7"/>
      <c r="H8" s="35"/>
      <c r="I8" s="7"/>
    </row>
    <row r="9" spans="2:14">
      <c r="B9" s="44" t="s">
        <v>41</v>
      </c>
      <c r="C9" s="39">
        <v>2011</v>
      </c>
      <c r="D9" s="39" t="s">
        <v>70</v>
      </c>
      <c r="E9" s="39" t="s">
        <v>74</v>
      </c>
      <c r="H9" s="32"/>
      <c r="I9" s="8"/>
    </row>
    <row r="10" spans="2:14">
      <c r="B10" s="2" t="s">
        <v>71</v>
      </c>
      <c r="C10" s="8"/>
      <c r="D10" s="8"/>
      <c r="E10" s="8"/>
      <c r="H10" s="32">
        <v>1000</v>
      </c>
      <c r="I10" s="8"/>
    </row>
    <row r="11" spans="2:14">
      <c r="B11" s="8" t="s">
        <v>75</v>
      </c>
      <c r="D11" s="8"/>
      <c r="E11" s="8"/>
      <c r="H11" s="32">
        <v>0</v>
      </c>
      <c r="I11" s="8"/>
    </row>
    <row r="12" spans="2:14" ht="15" thickBot="1">
      <c r="B12" s="8"/>
      <c r="C12" s="8" t="s">
        <v>72</v>
      </c>
      <c r="D12" s="8"/>
      <c r="E12" s="8"/>
      <c r="H12" s="32"/>
      <c r="I12" s="8">
        <v>1000</v>
      </c>
    </row>
    <row r="13" spans="2:14">
      <c r="B13" s="7"/>
      <c r="C13" s="7"/>
      <c r="D13" s="7"/>
      <c r="E13" s="7"/>
      <c r="F13" s="7"/>
      <c r="G13" s="7"/>
      <c r="H13" s="35"/>
      <c r="I13" s="7"/>
    </row>
    <row r="14" spans="2:14">
      <c r="B14" s="44" t="s">
        <v>41</v>
      </c>
      <c r="C14" s="33">
        <v>2012</v>
      </c>
      <c r="D14" s="33" t="s">
        <v>78</v>
      </c>
      <c r="E14" s="33"/>
      <c r="G14" s="44" t="s">
        <v>41</v>
      </c>
      <c r="H14" s="32"/>
    </row>
    <row r="15" spans="2:14">
      <c r="B15" s="2" t="s">
        <v>76</v>
      </c>
      <c r="H15" s="32">
        <v>2000</v>
      </c>
      <c r="M15" s="103"/>
    </row>
    <row r="16" spans="2:14" ht="15" thickBot="1">
      <c r="C16" s="2" t="s">
        <v>77</v>
      </c>
      <c r="H16" s="32"/>
      <c r="I16" s="2">
        <v>2000</v>
      </c>
      <c r="N16" s="104"/>
    </row>
    <row r="17" spans="2:9">
      <c r="B17" s="7"/>
      <c r="C17" s="7"/>
      <c r="D17" s="7"/>
      <c r="E17" s="7"/>
      <c r="F17" s="7"/>
      <c r="G17" s="7"/>
      <c r="H17" s="35"/>
      <c r="I17" s="7"/>
    </row>
    <row r="18" spans="2:9" ht="15">
      <c r="B18" s="51" t="s">
        <v>79</v>
      </c>
    </row>
    <row r="19" spans="2:9" ht="15">
      <c r="B19" s="105" t="s">
        <v>80</v>
      </c>
    </row>
    <row r="20" spans="2:9">
      <c r="B20" s="44" t="s">
        <v>41</v>
      </c>
      <c r="C20" s="33">
        <v>2012</v>
      </c>
      <c r="D20" s="44" t="s">
        <v>41</v>
      </c>
      <c r="E20" s="44" t="s">
        <v>41</v>
      </c>
      <c r="F20" s="44" t="s">
        <v>41</v>
      </c>
      <c r="G20" s="44" t="s">
        <v>41</v>
      </c>
      <c r="H20" s="32"/>
    </row>
    <row r="21" spans="2:9">
      <c r="B21" s="2" t="s">
        <v>81</v>
      </c>
      <c r="C21" s="8"/>
      <c r="H21" s="32">
        <f>18000/12*10</f>
        <v>15000</v>
      </c>
    </row>
    <row r="22" spans="2:9" ht="15" thickBot="1">
      <c r="B22" s="8"/>
      <c r="C22" s="2" t="s">
        <v>82</v>
      </c>
      <c r="H22" s="32"/>
      <c r="I22" s="2">
        <f>H21</f>
        <v>15000</v>
      </c>
    </row>
    <row r="23" spans="2:9">
      <c r="B23" s="7"/>
      <c r="C23" s="7"/>
      <c r="D23" s="7"/>
      <c r="E23" s="7"/>
      <c r="F23" s="7"/>
      <c r="G23" s="7"/>
      <c r="H23" s="35"/>
      <c r="I23" s="7"/>
    </row>
    <row r="24" spans="2:9" ht="13.5" customHeight="1">
      <c r="B24" s="106" t="s">
        <v>189</v>
      </c>
    </row>
    <row r="25" spans="2:9">
      <c r="B25" s="107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H24" sqref="H24"/>
    </sheetView>
  </sheetViews>
  <sheetFormatPr baseColWidth="10" defaultRowHeight="15"/>
  <cols>
    <col min="1" max="1" width="42.140625" bestFit="1" customWidth="1"/>
    <col min="2" max="2" width="11.140625" bestFit="1" customWidth="1"/>
    <col min="3" max="3" width="21.28515625" bestFit="1" customWidth="1"/>
    <col min="4" max="4" width="12.42578125" customWidth="1"/>
    <col min="7" max="7" width="57.28515625" bestFit="1" customWidth="1"/>
    <col min="8" max="8" width="39.28515625" bestFit="1" customWidth="1"/>
  </cols>
  <sheetData>
    <row r="1" spans="1:9">
      <c r="A1" s="52" t="s">
        <v>83</v>
      </c>
      <c r="B1" s="53" t="s">
        <v>84</v>
      </c>
      <c r="C1" s="54"/>
      <c r="D1" s="55"/>
      <c r="E1" s="56" t="s">
        <v>85</v>
      </c>
      <c r="G1" s="52" t="s">
        <v>117</v>
      </c>
      <c r="H1" s="74"/>
      <c r="I1" s="56" t="s">
        <v>85</v>
      </c>
    </row>
    <row r="2" spans="1:9">
      <c r="A2" s="57"/>
      <c r="B2" s="56" t="s">
        <v>86</v>
      </c>
      <c r="C2" s="58" t="s">
        <v>87</v>
      </c>
      <c r="D2" s="56" t="s">
        <v>88</v>
      </c>
      <c r="E2" s="56" t="s">
        <v>88</v>
      </c>
      <c r="G2" s="57"/>
      <c r="H2" s="56" t="s">
        <v>88</v>
      </c>
      <c r="I2" s="56" t="s">
        <v>88</v>
      </c>
    </row>
    <row r="3" spans="1:9">
      <c r="A3" s="59" t="s">
        <v>89</v>
      </c>
      <c r="B3" s="60"/>
      <c r="C3" s="60"/>
      <c r="D3" s="60"/>
      <c r="E3" s="60"/>
      <c r="G3" s="59" t="s">
        <v>118</v>
      </c>
      <c r="H3" s="60"/>
      <c r="I3" s="60"/>
    </row>
    <row r="4" spans="1:9">
      <c r="A4" s="61" t="s">
        <v>90</v>
      </c>
      <c r="B4" s="62"/>
      <c r="C4" s="62"/>
      <c r="D4" s="62"/>
      <c r="E4" s="62"/>
      <c r="G4" s="61" t="s">
        <v>119</v>
      </c>
      <c r="H4" s="64" t="s">
        <v>120</v>
      </c>
      <c r="I4" s="62"/>
    </row>
    <row r="5" spans="1:9">
      <c r="A5" s="63" t="s">
        <v>91</v>
      </c>
      <c r="B5" s="64" t="s">
        <v>92</v>
      </c>
      <c r="C5" s="64"/>
      <c r="D5" s="62"/>
      <c r="E5" s="62"/>
      <c r="G5" s="61" t="s">
        <v>121</v>
      </c>
      <c r="H5" s="67">
        <v>105</v>
      </c>
      <c r="I5" s="62"/>
    </row>
    <row r="6" spans="1:9">
      <c r="A6" s="63" t="s">
        <v>93</v>
      </c>
      <c r="B6" s="58" t="s">
        <v>94</v>
      </c>
      <c r="C6" s="58" t="s">
        <v>95</v>
      </c>
      <c r="D6" s="62"/>
      <c r="E6" s="62"/>
      <c r="G6" s="61" t="s">
        <v>122</v>
      </c>
      <c r="H6" s="65"/>
      <c r="I6" s="62"/>
    </row>
    <row r="7" spans="1:9">
      <c r="A7" s="61" t="s">
        <v>96</v>
      </c>
      <c r="B7" s="58" t="s">
        <v>97</v>
      </c>
      <c r="C7" s="58" t="s">
        <v>98</v>
      </c>
      <c r="D7" s="62"/>
      <c r="E7" s="62"/>
      <c r="G7" s="71" t="s">
        <v>123</v>
      </c>
      <c r="H7" s="75">
        <v>1061</v>
      </c>
      <c r="I7" s="62"/>
    </row>
    <row r="8" spans="1:9">
      <c r="A8" s="61" t="s">
        <v>99</v>
      </c>
      <c r="B8" s="65">
        <v>27</v>
      </c>
      <c r="C8" s="65">
        <v>297</v>
      </c>
      <c r="D8" s="62"/>
      <c r="E8" s="62"/>
      <c r="G8" s="71" t="s">
        <v>124</v>
      </c>
      <c r="H8" s="67">
        <v>1064</v>
      </c>
      <c r="I8" s="62"/>
    </row>
    <row r="9" spans="1:9">
      <c r="A9" s="66" t="s">
        <v>100</v>
      </c>
      <c r="B9" s="58"/>
      <c r="C9" s="58"/>
      <c r="D9" s="58"/>
      <c r="E9" s="58"/>
      <c r="G9" s="71" t="s">
        <v>93</v>
      </c>
      <c r="H9" s="62" t="s">
        <v>125</v>
      </c>
      <c r="I9" s="62"/>
    </row>
    <row r="10" spans="1:9">
      <c r="A10" s="59" t="s">
        <v>101</v>
      </c>
      <c r="B10" s="60"/>
      <c r="C10" s="60"/>
      <c r="D10" s="62"/>
      <c r="E10" s="62"/>
      <c r="G10" s="61" t="s">
        <v>126</v>
      </c>
      <c r="H10" s="58" t="s">
        <v>127</v>
      </c>
      <c r="I10" s="62"/>
    </row>
    <row r="11" spans="1:9">
      <c r="A11" s="61" t="s">
        <v>102</v>
      </c>
      <c r="B11" s="64" t="s">
        <v>103</v>
      </c>
      <c r="C11" s="64" t="s">
        <v>104</v>
      </c>
      <c r="D11" s="62"/>
      <c r="E11" s="62"/>
      <c r="G11" s="61" t="s">
        <v>128</v>
      </c>
      <c r="H11" s="58" t="s">
        <v>129</v>
      </c>
      <c r="I11" s="62"/>
    </row>
    <row r="12" spans="1:9">
      <c r="A12" s="61" t="s">
        <v>105</v>
      </c>
      <c r="B12" s="67">
        <v>37</v>
      </c>
      <c r="C12" s="67">
        <v>397</v>
      </c>
      <c r="D12" s="62"/>
      <c r="E12" s="62"/>
      <c r="G12" s="61" t="s">
        <v>130</v>
      </c>
      <c r="H12" s="58" t="s">
        <v>131</v>
      </c>
      <c r="I12" s="62"/>
    </row>
    <row r="13" spans="1:9">
      <c r="A13" s="61" t="s">
        <v>106</v>
      </c>
      <c r="B13" s="67">
        <v>409</v>
      </c>
      <c r="C13" s="58"/>
      <c r="D13" s="62"/>
      <c r="E13" s="62"/>
      <c r="G13" s="66" t="s">
        <v>100</v>
      </c>
      <c r="H13" s="58"/>
      <c r="I13" s="58"/>
    </row>
    <row r="14" spans="1:9">
      <c r="A14" s="61" t="s">
        <v>107</v>
      </c>
      <c r="B14" s="68"/>
      <c r="C14" s="62"/>
      <c r="D14" s="62"/>
      <c r="E14" s="62"/>
      <c r="G14" t="s">
        <v>132</v>
      </c>
      <c r="H14" s="62">
        <v>15</v>
      </c>
      <c r="I14" s="62"/>
    </row>
    <row r="15" spans="1:9">
      <c r="A15" s="69" t="s">
        <v>108</v>
      </c>
      <c r="B15" s="67">
        <v>41</v>
      </c>
      <c r="C15" s="67">
        <v>491</v>
      </c>
      <c r="D15" s="62"/>
      <c r="E15" s="62"/>
      <c r="G15" s="76" t="s">
        <v>133</v>
      </c>
      <c r="H15" s="62"/>
      <c r="I15" s="62"/>
    </row>
    <row r="16" spans="1:9" ht="45">
      <c r="A16" s="69" t="s">
        <v>93</v>
      </c>
      <c r="B16" s="70" t="s">
        <v>109</v>
      </c>
      <c r="C16" s="67">
        <v>496</v>
      </c>
      <c r="D16" s="62"/>
      <c r="E16" s="62"/>
      <c r="G16" s="61" t="s">
        <v>134</v>
      </c>
      <c r="H16" s="62">
        <v>16</v>
      </c>
      <c r="I16" s="62"/>
    </row>
    <row r="17" spans="1:9">
      <c r="A17" s="71" t="s">
        <v>110</v>
      </c>
      <c r="B17" s="72">
        <v>50</v>
      </c>
      <c r="C17" s="72">
        <v>590</v>
      </c>
      <c r="D17" s="62"/>
      <c r="E17" s="62"/>
      <c r="G17" s="61" t="s">
        <v>135</v>
      </c>
      <c r="H17" s="62">
        <v>419</v>
      </c>
      <c r="I17" s="62"/>
    </row>
    <row r="18" spans="1:9">
      <c r="A18" s="61" t="s">
        <v>111</v>
      </c>
      <c r="B18" s="58" t="s">
        <v>112</v>
      </c>
      <c r="C18" s="58"/>
      <c r="D18" s="62"/>
      <c r="E18" s="62"/>
      <c r="G18" s="61" t="s">
        <v>136</v>
      </c>
      <c r="H18" s="62">
        <v>400</v>
      </c>
      <c r="I18" s="62"/>
    </row>
    <row r="19" spans="1:9">
      <c r="A19" s="61" t="s">
        <v>113</v>
      </c>
      <c r="B19" s="65">
        <v>53</v>
      </c>
      <c r="C19" s="60"/>
      <c r="D19" s="62"/>
      <c r="E19" s="62"/>
      <c r="G19" s="61" t="s">
        <v>137</v>
      </c>
      <c r="H19" s="62" t="s">
        <v>138</v>
      </c>
      <c r="I19" s="62"/>
    </row>
    <row r="20" spans="1:9">
      <c r="A20" s="66" t="s">
        <v>114</v>
      </c>
      <c r="B20" s="58"/>
      <c r="C20" s="58"/>
      <c r="D20" s="58"/>
      <c r="E20" s="58"/>
      <c r="G20" s="66" t="s">
        <v>139</v>
      </c>
      <c r="H20" s="58"/>
      <c r="I20" s="58"/>
    </row>
    <row r="21" spans="1:9">
      <c r="A21" s="61" t="s">
        <v>115</v>
      </c>
      <c r="B21" s="65">
        <v>486</v>
      </c>
      <c r="C21" s="60"/>
      <c r="D21" s="62"/>
      <c r="E21" s="62"/>
      <c r="G21" s="61" t="s">
        <v>140</v>
      </c>
      <c r="H21" s="68">
        <v>487</v>
      </c>
      <c r="I21" s="62"/>
    </row>
    <row r="22" spans="1:9" ht="15.75">
      <c r="A22" s="73" t="s">
        <v>116</v>
      </c>
      <c r="B22" s="58"/>
      <c r="C22" s="58"/>
      <c r="D22" s="58"/>
      <c r="E22" s="58"/>
      <c r="G22" s="73" t="s">
        <v>141</v>
      </c>
      <c r="H22" s="58"/>
      <c r="I22" s="58"/>
    </row>
  </sheetData>
  <mergeCells count="3">
    <mergeCell ref="A1:A2"/>
    <mergeCell ref="B1:D1"/>
    <mergeCell ref="G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C24" sqref="C24"/>
    </sheetView>
  </sheetViews>
  <sheetFormatPr baseColWidth="10" defaultRowHeight="15"/>
  <cols>
    <col min="1" max="1" width="46" bestFit="1" customWidth="1"/>
    <col min="2" max="2" width="13.85546875" bestFit="1" customWidth="1"/>
    <col min="3" max="3" width="12.7109375" bestFit="1" customWidth="1"/>
    <col min="4" max="4" width="35.85546875" bestFit="1" customWidth="1"/>
    <col min="5" max="5" width="14.28515625" bestFit="1" customWidth="1"/>
    <col min="6" max="6" width="12.7109375" bestFit="1" customWidth="1"/>
  </cols>
  <sheetData>
    <row r="1" spans="1:6" ht="23.25">
      <c r="A1" s="77" t="s">
        <v>142</v>
      </c>
      <c r="B1" s="78" t="s">
        <v>143</v>
      </c>
      <c r="C1" s="79" t="s">
        <v>144</v>
      </c>
      <c r="D1" s="77" t="s">
        <v>145</v>
      </c>
      <c r="E1" s="78" t="s">
        <v>143</v>
      </c>
      <c r="F1" s="78" t="s">
        <v>144</v>
      </c>
    </row>
    <row r="2" spans="1:6">
      <c r="A2" s="80" t="s">
        <v>146</v>
      </c>
      <c r="B2" s="80"/>
      <c r="C2" s="80"/>
      <c r="D2" s="81" t="s">
        <v>147</v>
      </c>
      <c r="E2" s="82"/>
      <c r="F2" s="82"/>
    </row>
    <row r="3" spans="1:6">
      <c r="A3" s="83" t="s">
        <v>148</v>
      </c>
      <c r="B3" s="84">
        <v>607</v>
      </c>
      <c r="C3" s="85"/>
      <c r="D3" s="86" t="s">
        <v>149</v>
      </c>
      <c r="E3" s="87" t="s">
        <v>150</v>
      </c>
      <c r="F3" s="85"/>
    </row>
    <row r="4" spans="1:6">
      <c r="A4" s="83" t="s">
        <v>151</v>
      </c>
      <c r="B4" s="88">
        <v>6037</v>
      </c>
      <c r="C4" s="85"/>
      <c r="D4" s="89" t="s">
        <v>152</v>
      </c>
      <c r="E4" s="90" t="s">
        <v>153</v>
      </c>
      <c r="F4" s="85"/>
    </row>
    <row r="5" spans="1:6">
      <c r="A5" s="83" t="s">
        <v>154</v>
      </c>
      <c r="B5" s="88" t="s">
        <v>155</v>
      </c>
      <c r="C5" s="85"/>
      <c r="D5" s="89" t="s">
        <v>156</v>
      </c>
      <c r="E5" s="91">
        <v>713</v>
      </c>
      <c r="F5" s="85"/>
    </row>
    <row r="6" spans="1:6">
      <c r="A6" s="83" t="s">
        <v>157</v>
      </c>
      <c r="B6" s="88" t="s">
        <v>158</v>
      </c>
      <c r="C6" s="85"/>
      <c r="D6" s="89" t="s">
        <v>159</v>
      </c>
      <c r="E6" s="91">
        <v>72</v>
      </c>
      <c r="F6" s="85"/>
    </row>
    <row r="7" spans="1:6">
      <c r="A7" s="83" t="s">
        <v>160</v>
      </c>
      <c r="B7" s="88" t="s">
        <v>161</v>
      </c>
      <c r="C7" s="85"/>
      <c r="D7" s="89" t="s">
        <v>162</v>
      </c>
      <c r="E7" s="91">
        <v>74</v>
      </c>
      <c r="F7" s="85"/>
    </row>
    <row r="8" spans="1:6">
      <c r="A8" s="83" t="s">
        <v>163</v>
      </c>
      <c r="B8" s="88">
        <v>63</v>
      </c>
      <c r="C8" s="85"/>
      <c r="D8" s="89" t="s">
        <v>164</v>
      </c>
      <c r="E8" s="91" t="s">
        <v>165</v>
      </c>
      <c r="F8" s="85"/>
    </row>
    <row r="9" spans="1:6">
      <c r="A9" s="83" t="s">
        <v>166</v>
      </c>
      <c r="B9" s="88" t="s">
        <v>167</v>
      </c>
      <c r="C9" s="85"/>
      <c r="D9" s="92"/>
      <c r="E9" s="85"/>
      <c r="F9" s="85"/>
    </row>
    <row r="10" spans="1:6">
      <c r="A10" s="83" t="s">
        <v>168</v>
      </c>
      <c r="B10" s="88" t="s">
        <v>169</v>
      </c>
      <c r="C10" s="85"/>
      <c r="D10" s="92"/>
      <c r="E10" s="85"/>
      <c r="F10" s="85"/>
    </row>
    <row r="11" spans="1:6">
      <c r="A11" s="83" t="s">
        <v>43</v>
      </c>
      <c r="B11" s="88">
        <v>6811</v>
      </c>
      <c r="C11" s="85"/>
      <c r="D11" s="92"/>
      <c r="E11" s="85"/>
      <c r="F11" s="85"/>
    </row>
    <row r="12" spans="1:6">
      <c r="A12" s="83" t="s">
        <v>170</v>
      </c>
      <c r="B12" s="88" t="s">
        <v>171</v>
      </c>
      <c r="C12" s="85"/>
      <c r="D12" s="92"/>
      <c r="E12" s="85"/>
      <c r="F12" s="85"/>
    </row>
    <row r="13" spans="1:6">
      <c r="A13" s="83" t="s">
        <v>172</v>
      </c>
      <c r="B13" s="88">
        <v>65</v>
      </c>
      <c r="C13" s="85"/>
      <c r="D13" s="92"/>
      <c r="E13" s="85"/>
      <c r="F13" s="85"/>
    </row>
    <row r="14" spans="1:6">
      <c r="A14" s="93" t="s">
        <v>173</v>
      </c>
      <c r="B14" s="88" t="s">
        <v>174</v>
      </c>
      <c r="C14" s="87"/>
      <c r="D14" s="94" t="s">
        <v>175</v>
      </c>
      <c r="E14" s="90" t="s">
        <v>176</v>
      </c>
      <c r="F14" s="85"/>
    </row>
    <row r="15" spans="1:6">
      <c r="A15" s="95" t="s">
        <v>177</v>
      </c>
      <c r="B15" s="88"/>
      <c r="C15" s="90"/>
      <c r="D15" s="96" t="s">
        <v>177</v>
      </c>
      <c r="E15" s="97"/>
      <c r="F15" s="90"/>
    </row>
    <row r="16" spans="1:6">
      <c r="A16" s="93" t="s">
        <v>178</v>
      </c>
      <c r="B16" s="88" t="s">
        <v>179</v>
      </c>
      <c r="C16" s="90"/>
      <c r="D16" s="94" t="s">
        <v>180</v>
      </c>
      <c r="E16" s="90" t="s">
        <v>181</v>
      </c>
      <c r="F16" s="85"/>
    </row>
    <row r="17" spans="1:6">
      <c r="A17" s="93" t="s">
        <v>182</v>
      </c>
      <c r="B17" s="88" t="s">
        <v>183</v>
      </c>
      <c r="C17" s="90"/>
      <c r="D17" s="92"/>
      <c r="E17" s="85"/>
      <c r="F17" s="85"/>
    </row>
    <row r="18" spans="1:6">
      <c r="A18" s="98" t="s">
        <v>184</v>
      </c>
      <c r="B18" s="88"/>
      <c r="C18" s="90"/>
      <c r="D18" s="99" t="s">
        <v>185</v>
      </c>
      <c r="E18" s="82"/>
      <c r="F18" s="90"/>
    </row>
    <row r="19" spans="1:6">
      <c r="A19" s="93" t="s">
        <v>186</v>
      </c>
      <c r="B19" s="88"/>
      <c r="C19" s="90"/>
      <c r="D19" s="94" t="s">
        <v>187</v>
      </c>
      <c r="E19" s="90"/>
      <c r="F19" s="90"/>
    </row>
    <row r="20" spans="1:6">
      <c r="A20" s="100" t="s">
        <v>188</v>
      </c>
      <c r="B20" s="88"/>
      <c r="C20" s="87"/>
      <c r="D20" s="101" t="s">
        <v>188</v>
      </c>
      <c r="E20" s="102"/>
      <c r="F20" s="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 Amortissements</vt:lpstr>
      <vt:lpstr>Stocks</vt:lpstr>
      <vt:lpstr>Clients douteux</vt:lpstr>
      <vt:lpstr>Régularisation</vt:lpstr>
      <vt:lpstr>Bilan</vt:lpstr>
      <vt:lpstr>Compte de Résultat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2013-01-08T16:26:06Z</dcterms:created>
  <dcterms:modified xsi:type="dcterms:W3CDTF">2013-01-09T19:21:32Z</dcterms:modified>
</cp:coreProperties>
</file>