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588" yWindow="-12" windowWidth="9660" windowHeight="8328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15" i="1"/>
  <c r="C11"/>
  <c r="C12"/>
  <c r="C13"/>
  <c r="C14"/>
  <c r="G31"/>
  <c r="C10"/>
  <c r="G26" s="1"/>
  <c r="E2"/>
  <c r="G27"/>
  <c r="G29"/>
  <c r="G30"/>
  <c r="G28"/>
  <c r="F31" l="1"/>
  <c r="L1"/>
  <c r="L3"/>
  <c r="L2"/>
  <c r="H31"/>
  <c r="I19"/>
  <c r="I5"/>
  <c r="B5"/>
  <c r="C7"/>
  <c r="G23" s="1"/>
  <c r="C8"/>
  <c r="G24" s="1"/>
  <c r="C9"/>
  <c r="G25" s="1"/>
  <c r="C6"/>
  <c r="G22" s="1"/>
  <c r="N5" l="1"/>
  <c r="O5" s="1"/>
  <c r="J5" s="1"/>
  <c r="F21" s="1"/>
  <c r="C5"/>
  <c r="D5" s="1"/>
  <c r="E5" s="1"/>
  <c r="B6" s="1"/>
  <c r="N6" l="1"/>
  <c r="O6" s="1"/>
  <c r="D6"/>
  <c r="D7" s="1"/>
  <c r="G21"/>
  <c r="G32" s="1"/>
  <c r="K5"/>
  <c r="L5" s="1"/>
  <c r="N7"/>
  <c r="E6"/>
  <c r="B7" s="1"/>
  <c r="H21" l="1"/>
  <c r="J21" s="1"/>
  <c r="N8"/>
  <c r="O7"/>
  <c r="I6"/>
  <c r="E7"/>
  <c r="B8" s="1"/>
  <c r="D8"/>
  <c r="J6" l="1"/>
  <c r="F22" s="1"/>
  <c r="H22" s="1"/>
  <c r="J22" s="1"/>
  <c r="O8"/>
  <c r="N9"/>
  <c r="N10" s="1"/>
  <c r="D9"/>
  <c r="D10" s="1"/>
  <c r="D11" s="1"/>
  <c r="E8"/>
  <c r="B9" s="1"/>
  <c r="E11" l="1"/>
  <c r="B12" s="1"/>
  <c r="D12"/>
  <c r="E10"/>
  <c r="B11" s="1"/>
  <c r="K6"/>
  <c r="L6" s="1"/>
  <c r="O10"/>
  <c r="N11"/>
  <c r="O9"/>
  <c r="I7"/>
  <c r="J7" s="1"/>
  <c r="E9"/>
  <c r="B10" s="1"/>
  <c r="D13" l="1"/>
  <c r="E12"/>
  <c r="B13" s="1"/>
  <c r="N12"/>
  <c r="O11"/>
  <c r="K7"/>
  <c r="L7" s="1"/>
  <c r="I8" s="1"/>
  <c r="J8" s="1"/>
  <c r="F23"/>
  <c r="D14" l="1"/>
  <c r="E13"/>
  <c r="B14" s="1"/>
  <c r="N13"/>
  <c r="O12"/>
  <c r="K8"/>
  <c r="L8" s="1"/>
  <c r="I9" s="1"/>
  <c r="J9" s="1"/>
  <c r="F25" s="1"/>
  <c r="H25" s="1"/>
  <c r="F24"/>
  <c r="H24" s="1"/>
  <c r="H23"/>
  <c r="J23" s="1"/>
  <c r="D15" l="1"/>
  <c r="E15" s="1"/>
  <c r="E14"/>
  <c r="B15" s="1"/>
  <c r="N14"/>
  <c r="O14" s="1"/>
  <c r="O13"/>
  <c r="J24"/>
  <c r="J25" s="1"/>
  <c r="K9"/>
  <c r="L9" l="1"/>
  <c r="I10" s="1"/>
  <c r="J10" s="1"/>
  <c r="K10" s="1"/>
  <c r="L10" s="1"/>
  <c r="I11" s="1"/>
  <c r="J11" s="1"/>
  <c r="K11" s="1"/>
  <c r="L11" s="1"/>
  <c r="I12" s="1"/>
  <c r="J12" s="1"/>
  <c r="K12" s="1"/>
  <c r="L12" s="1"/>
  <c r="I13" s="1"/>
  <c r="J13" s="1"/>
  <c r="K13" s="1"/>
  <c r="L13" s="1"/>
  <c r="I14" s="1"/>
  <c r="J14" s="1"/>
  <c r="K14" s="1"/>
  <c r="L14" s="1"/>
  <c r="F26" l="1"/>
  <c r="H26" s="1"/>
  <c r="J26" s="1"/>
  <c r="F27"/>
  <c r="H27" s="1"/>
  <c r="J27" l="1"/>
  <c r="F28"/>
  <c r="H28" s="1"/>
  <c r="J28" l="1"/>
  <c r="F29"/>
  <c r="H29" s="1"/>
  <c r="J29" l="1"/>
  <c r="F30"/>
  <c r="H30" l="1"/>
  <c r="H32" s="1"/>
  <c r="F32"/>
  <c r="J30" l="1"/>
  <c r="J31" s="1"/>
</calcChain>
</file>

<file path=xl/sharedStrings.xml><?xml version="1.0" encoding="utf-8"?>
<sst xmlns="http://schemas.openxmlformats.org/spreadsheetml/2006/main" count="57" uniqueCount="29">
  <si>
    <t xml:space="preserve">Amortissement linéaire sur : </t>
  </si>
  <si>
    <t>Année</t>
  </si>
  <si>
    <t>Base à amortir</t>
  </si>
  <si>
    <t>Annuité</t>
  </si>
  <si>
    <t>Annuité cumulée</t>
  </si>
  <si>
    <t>Valeur nette comptable</t>
  </si>
  <si>
    <t>N</t>
  </si>
  <si>
    <t>N+1</t>
  </si>
  <si>
    <t>N+2</t>
  </si>
  <si>
    <t>N+3</t>
  </si>
  <si>
    <t>N+4</t>
  </si>
  <si>
    <t>N+5</t>
  </si>
  <si>
    <t>Date d'acquisition (Proportion):</t>
  </si>
  <si>
    <t>Prix d'acquisition</t>
  </si>
  <si>
    <t xml:space="preserve">Amortissement Dégressif sur : </t>
  </si>
  <si>
    <t xml:space="preserve">Coef Amortissement : </t>
  </si>
  <si>
    <t>A.F. dégressif</t>
  </si>
  <si>
    <t>A.C. linéaire</t>
  </si>
  <si>
    <t>Am. Dérogatoire : A.F.-A.C</t>
  </si>
  <si>
    <t>Somme</t>
  </si>
  <si>
    <t>Amortissement linéaire sur  :</t>
  </si>
  <si>
    <t>N+6</t>
  </si>
  <si>
    <t>N+7</t>
  </si>
  <si>
    <t>N+8</t>
  </si>
  <si>
    <t>N+9</t>
  </si>
  <si>
    <t>N+10</t>
  </si>
  <si>
    <t>Valeur nette Fiscale</t>
  </si>
  <si>
    <t>Am. Dér.Cum</t>
  </si>
  <si>
    <t>Tx lineaire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</si>
</sst>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" fontId="0" fillId="4" borderId="0" xfId="0" applyNumberFormat="1" applyFill="1" applyBorder="1" applyAlignment="1">
      <alignment horizontal="center" vertical="center"/>
    </xf>
    <xf numFmtId="2" fontId="0" fillId="4" borderId="0" xfId="1" applyNumberFormat="1" applyFont="1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3" xfId="0" applyFill="1" applyBorder="1"/>
    <xf numFmtId="0" fontId="2" fillId="2" borderId="1" xfId="0" applyFont="1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44" fontId="0" fillId="4" borderId="5" xfId="2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44" fontId="0" fillId="4" borderId="11" xfId="2" applyFont="1" applyFill="1" applyBorder="1" applyAlignment="1">
      <alignment horizontal="center" vertical="center"/>
    </xf>
    <xf numFmtId="44" fontId="0" fillId="0" borderId="4" xfId="2" applyFont="1" applyBorder="1"/>
    <xf numFmtId="0" fontId="3" fillId="2" borderId="2" xfId="0" applyFont="1" applyFill="1" applyBorder="1" applyAlignment="1"/>
    <xf numFmtId="0" fontId="0" fillId="2" borderId="2" xfId="0" applyFill="1" applyBorder="1" applyAlignment="1">
      <alignment horizontal="center" vertical="center"/>
    </xf>
    <xf numFmtId="0" fontId="0" fillId="2" borderId="14" xfId="0" applyFill="1" applyBorder="1"/>
    <xf numFmtId="0" fontId="0" fillId="2" borderId="15" xfId="0" applyFill="1" applyBorder="1"/>
    <xf numFmtId="44" fontId="0" fillId="4" borderId="14" xfId="0" applyNumberFormat="1" applyFill="1" applyBorder="1"/>
    <xf numFmtId="44" fontId="0" fillId="4" borderId="17" xfId="0" applyNumberFormat="1" applyFill="1" applyBorder="1"/>
    <xf numFmtId="44" fontId="0" fillId="4" borderId="15" xfId="0" applyNumberFormat="1" applyFill="1" applyBorder="1"/>
    <xf numFmtId="2" fontId="3" fillId="2" borderId="9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/>
    <xf numFmtId="0" fontId="5" fillId="3" borderId="5" xfId="0" applyFont="1" applyFill="1" applyBorder="1" applyAlignment="1">
      <alignment horizontal="center" vertical="center"/>
    </xf>
    <xf numFmtId="44" fontId="5" fillId="4" borderId="5" xfId="2" applyFont="1" applyFill="1" applyBorder="1" applyAlignment="1">
      <alignment horizontal="center" vertical="center"/>
    </xf>
    <xf numFmtId="44" fontId="5" fillId="4" borderId="17" xfId="0" applyNumberFormat="1" applyFont="1" applyFill="1" applyBorder="1"/>
    <xf numFmtId="44" fontId="0" fillId="0" borderId="1" xfId="2" applyFont="1" applyBorder="1" applyAlignment="1">
      <alignment horizontal="center"/>
    </xf>
    <xf numFmtId="44" fontId="0" fillId="0" borderId="3" xfId="2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4" fontId="2" fillId="4" borderId="8" xfId="2" applyFont="1" applyFill="1" applyBorder="1" applyAlignment="1">
      <alignment horizontal="center" vertical="center"/>
    </xf>
    <xf numFmtId="44" fontId="2" fillId="4" borderId="16" xfId="2" applyFont="1" applyFill="1" applyBorder="1" applyAlignment="1">
      <alignment horizontal="center" vertical="center"/>
    </xf>
    <xf numFmtId="44" fontId="2" fillId="4" borderId="7" xfId="2" applyFont="1" applyFill="1" applyBorder="1" applyAlignment="1">
      <alignment horizontal="center" vertical="center"/>
    </xf>
    <xf numFmtId="44" fontId="2" fillId="4" borderId="0" xfId="2" applyFont="1" applyFill="1" applyBorder="1" applyAlignment="1">
      <alignment horizontal="center" vertical="center"/>
    </xf>
    <xf numFmtId="44" fontId="6" fillId="4" borderId="7" xfId="2" applyFont="1" applyFill="1" applyBorder="1" applyAlignment="1">
      <alignment horizontal="center" vertical="center"/>
    </xf>
    <xf numFmtId="44" fontId="6" fillId="4" borderId="0" xfId="2" applyFont="1" applyFill="1" applyBorder="1" applyAlignment="1">
      <alignment horizontal="center" vertical="center"/>
    </xf>
    <xf numFmtId="44" fontId="2" fillId="4" borderId="18" xfId="2" applyFont="1" applyFill="1" applyBorder="1" applyAlignment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topLeftCell="A13" zoomScale="85" zoomScaleNormal="85" workbookViewId="0">
      <selection activeCell="C25" sqref="C25"/>
    </sheetView>
  </sheetViews>
  <sheetFormatPr baseColWidth="10" defaultRowHeight="14.4"/>
  <cols>
    <col min="2" max="2" width="13.5546875" bestFit="1" customWidth="1"/>
    <col min="3" max="3" width="12.109375" bestFit="1" customWidth="1"/>
    <col min="4" max="4" width="16.44140625" bestFit="1" customWidth="1"/>
    <col min="5" max="5" width="22.33203125" bestFit="1" customWidth="1"/>
    <col min="6" max="6" width="13" bestFit="1" customWidth="1"/>
    <col min="7" max="7" width="11.88671875" bestFit="1" customWidth="1"/>
    <col min="8" max="8" width="24.44140625" bestFit="1" customWidth="1"/>
    <col min="9" max="9" width="13.5546875" bestFit="1" customWidth="1"/>
    <col min="10" max="10" width="12.6640625" bestFit="1" customWidth="1"/>
    <col min="11" max="11" width="16.44140625" bestFit="1" customWidth="1"/>
    <col min="12" max="12" width="22.33203125" bestFit="1" customWidth="1"/>
    <col min="14" max="14" width="20.88671875" bestFit="1" customWidth="1"/>
  </cols>
  <sheetData>
    <row r="1" spans="1:15" ht="15.6">
      <c r="A1" s="40" t="s">
        <v>0</v>
      </c>
      <c r="B1" s="41"/>
      <c r="C1" s="41"/>
      <c r="D1" s="42"/>
      <c r="E1" s="1">
        <v>10</v>
      </c>
      <c r="H1" s="40" t="s">
        <v>14</v>
      </c>
      <c r="I1" s="41"/>
      <c r="J1" s="41"/>
      <c r="K1" s="42"/>
      <c r="L1" s="1">
        <f>E1</f>
        <v>10</v>
      </c>
    </row>
    <row r="2" spans="1:15" ht="16.2" thickBot="1">
      <c r="A2" s="40" t="s">
        <v>12</v>
      </c>
      <c r="B2" s="41"/>
      <c r="C2" s="41"/>
      <c r="D2" s="42"/>
      <c r="E2" s="31">
        <f>7/12</f>
        <v>0.58333333333333337</v>
      </c>
      <c r="H2" s="40" t="s">
        <v>12</v>
      </c>
      <c r="I2" s="41"/>
      <c r="J2" s="41"/>
      <c r="K2" s="42"/>
      <c r="L2" s="18">
        <f>E2</f>
        <v>0.58333333333333337</v>
      </c>
      <c r="N2" t="s">
        <v>28</v>
      </c>
    </row>
    <row r="3" spans="1:15" ht="16.2" thickBot="1">
      <c r="A3" s="40" t="s">
        <v>13</v>
      </c>
      <c r="B3" s="41"/>
      <c r="C3" s="41"/>
      <c r="D3" s="41"/>
      <c r="E3" s="33">
        <v>24500</v>
      </c>
      <c r="H3" s="40" t="s">
        <v>13</v>
      </c>
      <c r="I3" s="41"/>
      <c r="J3" s="41"/>
      <c r="K3" s="42"/>
      <c r="L3" s="1">
        <f>E3</f>
        <v>24500</v>
      </c>
      <c r="N3" s="11" t="s">
        <v>15</v>
      </c>
      <c r="O3" s="10">
        <v>2.25</v>
      </c>
    </row>
    <row r="4" spans="1:15">
      <c r="A4" s="9" t="s">
        <v>1</v>
      </c>
      <c r="B4" s="2" t="s">
        <v>2</v>
      </c>
      <c r="C4" s="2" t="s">
        <v>3</v>
      </c>
      <c r="D4" s="2" t="s">
        <v>4</v>
      </c>
      <c r="E4" s="32" t="s">
        <v>5</v>
      </c>
      <c r="H4" s="9" t="s">
        <v>1</v>
      </c>
      <c r="I4" s="2" t="s">
        <v>2</v>
      </c>
      <c r="J4" s="2" t="s">
        <v>3</v>
      </c>
      <c r="K4" s="2" t="s">
        <v>4</v>
      </c>
      <c r="L4" s="2" t="s">
        <v>26</v>
      </c>
    </row>
    <row r="5" spans="1:15">
      <c r="A5" s="3" t="s">
        <v>6</v>
      </c>
      <c r="B5" s="19">
        <f>E3</f>
        <v>24500</v>
      </c>
      <c r="C5" s="19">
        <f>B5/E1*E2</f>
        <v>1429.1666666666667</v>
      </c>
      <c r="D5" s="19">
        <f>C5</f>
        <v>1429.1666666666667</v>
      </c>
      <c r="E5" s="19">
        <f>$E$3-D5</f>
        <v>23070.833333333332</v>
      </c>
      <c r="H5" s="3" t="s">
        <v>6</v>
      </c>
      <c r="I5" s="4">
        <f>L3</f>
        <v>24500</v>
      </c>
      <c r="J5" s="4">
        <f>MAX(I5/$L$1*$O$3,I5*O5)*L2</f>
        <v>3215.625</v>
      </c>
      <c r="K5" s="4">
        <f>J5</f>
        <v>3215.625</v>
      </c>
      <c r="L5" s="4">
        <f>$L$3-K5</f>
        <v>21284.375</v>
      </c>
      <c r="N5" s="12">
        <f>L1</f>
        <v>10</v>
      </c>
      <c r="O5" s="13">
        <f>1/N5</f>
        <v>0.1</v>
      </c>
    </row>
    <row r="6" spans="1:15">
      <c r="A6" s="3" t="s">
        <v>7</v>
      </c>
      <c r="B6" s="19">
        <f>E5</f>
        <v>23070.833333333332</v>
      </c>
      <c r="C6" s="19">
        <f>$E$3/$E$1</f>
        <v>2450</v>
      </c>
      <c r="D6" s="19">
        <f>D5+C6</f>
        <v>3879.166666666667</v>
      </c>
      <c r="E6" s="19">
        <f>$E$3-D6</f>
        <v>20620.833333333332</v>
      </c>
      <c r="H6" s="3" t="s">
        <v>7</v>
      </c>
      <c r="I6" s="4">
        <f>L5</f>
        <v>21284.375</v>
      </c>
      <c r="J6" s="4">
        <f>MAX(I6/$L$1*$O$3,I6*O6)</f>
        <v>4788.984375</v>
      </c>
      <c r="K6" s="4">
        <f>K5+J6</f>
        <v>8004.609375</v>
      </c>
      <c r="L6" s="4">
        <f t="shared" ref="L6:L14" si="0">$L$3-K6</f>
        <v>16495.390625</v>
      </c>
      <c r="N6" s="14">
        <f>N5-1</f>
        <v>9</v>
      </c>
      <c r="O6" s="15">
        <f t="shared" ref="O6:O14" si="1">1/N6</f>
        <v>0.1111111111111111</v>
      </c>
    </row>
    <row r="7" spans="1:15">
      <c r="A7" s="3" t="s">
        <v>8</v>
      </c>
      <c r="B7" s="19">
        <f>E6</f>
        <v>20620.833333333332</v>
      </c>
      <c r="C7" s="19">
        <f t="shared" ref="C7:C9" si="2">$E$3/$E$1</f>
        <v>2450</v>
      </c>
      <c r="D7" s="19">
        <f t="shared" ref="D7:D9" si="3">D6+C7</f>
        <v>6329.166666666667</v>
      </c>
      <c r="E7" s="19">
        <f t="shared" ref="E7:E9" si="4">$E$3-D7</f>
        <v>18170.833333333332</v>
      </c>
      <c r="H7" s="3" t="s">
        <v>8</v>
      </c>
      <c r="I7" s="4">
        <f t="shared" ref="I7:I14" si="5">L6</f>
        <v>16495.390625</v>
      </c>
      <c r="J7" s="4">
        <f t="shared" ref="J7:J14" si="6">MAX(I7/$L$1*$O$3,I7*O7)</f>
        <v>3711.462890625</v>
      </c>
      <c r="K7" s="4">
        <f t="shared" ref="K7:K14" si="7">K6+J7</f>
        <v>11716.072265625</v>
      </c>
      <c r="L7" s="4">
        <f t="shared" si="0"/>
        <v>12783.927734375</v>
      </c>
      <c r="N7" s="14">
        <f t="shared" ref="N7:N14" si="8">N6-1</f>
        <v>8</v>
      </c>
      <c r="O7" s="15">
        <f t="shared" si="1"/>
        <v>0.125</v>
      </c>
    </row>
    <row r="8" spans="1:15">
      <c r="A8" s="3" t="s">
        <v>9</v>
      </c>
      <c r="B8" s="19">
        <f t="shared" ref="B8:B9" si="9">E7</f>
        <v>18170.833333333332</v>
      </c>
      <c r="C8" s="19">
        <f t="shared" si="2"/>
        <v>2450</v>
      </c>
      <c r="D8" s="19">
        <f t="shared" si="3"/>
        <v>8779.1666666666679</v>
      </c>
      <c r="E8" s="19">
        <f t="shared" si="4"/>
        <v>15720.833333333332</v>
      </c>
      <c r="H8" s="3" t="s">
        <v>9</v>
      </c>
      <c r="I8" s="4">
        <f t="shared" si="5"/>
        <v>12783.927734375</v>
      </c>
      <c r="J8" s="4">
        <f t="shared" si="6"/>
        <v>2876.3837402343747</v>
      </c>
      <c r="K8" s="4">
        <f t="shared" si="7"/>
        <v>14592.456005859374</v>
      </c>
      <c r="L8" s="4">
        <f t="shared" si="0"/>
        <v>9907.5439941406257</v>
      </c>
      <c r="N8" s="14">
        <f t="shared" si="8"/>
        <v>7</v>
      </c>
      <c r="O8" s="15">
        <f t="shared" si="1"/>
        <v>0.14285714285714285</v>
      </c>
    </row>
    <row r="9" spans="1:15">
      <c r="A9" s="3" t="s">
        <v>10</v>
      </c>
      <c r="B9" s="19">
        <f t="shared" si="9"/>
        <v>15720.833333333332</v>
      </c>
      <c r="C9" s="19">
        <f t="shared" si="2"/>
        <v>2450</v>
      </c>
      <c r="D9" s="19">
        <f t="shared" si="3"/>
        <v>11229.166666666668</v>
      </c>
      <c r="E9" s="19">
        <f t="shared" si="4"/>
        <v>13270.833333333332</v>
      </c>
      <c r="H9" s="3" t="s">
        <v>10</v>
      </c>
      <c r="I9" s="4">
        <f t="shared" si="5"/>
        <v>9907.5439941406257</v>
      </c>
      <c r="J9" s="4">
        <f t="shared" si="6"/>
        <v>2229.1973986816411</v>
      </c>
      <c r="K9" s="4">
        <f t="shared" si="7"/>
        <v>16821.653404541015</v>
      </c>
      <c r="L9" s="4">
        <f t="shared" si="0"/>
        <v>7678.3465954589847</v>
      </c>
      <c r="N9" s="14">
        <f t="shared" si="8"/>
        <v>6</v>
      </c>
      <c r="O9" s="15">
        <f t="shared" si="1"/>
        <v>0.16666666666666666</v>
      </c>
    </row>
    <row r="10" spans="1:15">
      <c r="A10" s="5" t="s">
        <v>11</v>
      </c>
      <c r="B10" s="19">
        <f t="shared" ref="B10" si="10">E9</f>
        <v>13270.833333333332</v>
      </c>
      <c r="C10" s="19">
        <f>$E$3/$E$1</f>
        <v>2450</v>
      </c>
      <c r="D10" s="19">
        <f t="shared" ref="D10" si="11">D9+C10</f>
        <v>13679.166666666668</v>
      </c>
      <c r="E10" s="19">
        <f t="shared" ref="E10" si="12">$E$3-D10</f>
        <v>10820.833333333332</v>
      </c>
      <c r="H10" s="3" t="s">
        <v>11</v>
      </c>
      <c r="I10" s="4">
        <f t="shared" si="5"/>
        <v>7678.3465954589847</v>
      </c>
      <c r="J10" s="4">
        <f t="shared" si="6"/>
        <v>1727.6279839782717</v>
      </c>
      <c r="K10" s="4">
        <f t="shared" si="7"/>
        <v>18549.281388519288</v>
      </c>
      <c r="L10" s="4">
        <f t="shared" si="0"/>
        <v>5950.7186114807118</v>
      </c>
      <c r="N10" s="14">
        <f t="shared" si="8"/>
        <v>5</v>
      </c>
      <c r="O10" s="15">
        <f t="shared" si="1"/>
        <v>0.2</v>
      </c>
    </row>
    <row r="11" spans="1:15">
      <c r="A11" s="5" t="s">
        <v>21</v>
      </c>
      <c r="B11" s="19">
        <f t="shared" ref="B11:B15" si="13">E10</f>
        <v>10820.833333333332</v>
      </c>
      <c r="C11" s="19">
        <f t="shared" ref="C11:C14" si="14">$E$3/$E$1</f>
        <v>2450</v>
      </c>
      <c r="D11" s="19">
        <f t="shared" ref="D11:D15" si="15">D10+C11</f>
        <v>16129.166666666668</v>
      </c>
      <c r="E11" s="19">
        <f t="shared" ref="E11:E15" si="16">$E$3-D11</f>
        <v>8370.8333333333321</v>
      </c>
      <c r="H11" s="3" t="s">
        <v>21</v>
      </c>
      <c r="I11" s="4">
        <f t="shared" si="5"/>
        <v>5950.7186114807118</v>
      </c>
      <c r="J11" s="4">
        <f t="shared" si="6"/>
        <v>1487.679652870178</v>
      </c>
      <c r="K11" s="4">
        <f t="shared" si="7"/>
        <v>20036.961041389466</v>
      </c>
      <c r="L11" s="4">
        <f t="shared" si="0"/>
        <v>4463.0389586105339</v>
      </c>
      <c r="N11" s="14">
        <f t="shared" si="8"/>
        <v>4</v>
      </c>
      <c r="O11" s="15">
        <f t="shared" si="1"/>
        <v>0.25</v>
      </c>
    </row>
    <row r="12" spans="1:15">
      <c r="A12" s="5" t="s">
        <v>22</v>
      </c>
      <c r="B12" s="19">
        <f t="shared" si="13"/>
        <v>8370.8333333333321</v>
      </c>
      <c r="C12" s="19">
        <f t="shared" si="14"/>
        <v>2450</v>
      </c>
      <c r="D12" s="19">
        <f t="shared" si="15"/>
        <v>18579.166666666668</v>
      </c>
      <c r="E12" s="19">
        <f t="shared" si="16"/>
        <v>5920.8333333333321</v>
      </c>
      <c r="H12" s="3" t="s">
        <v>22</v>
      </c>
      <c r="I12" s="4">
        <f t="shared" si="5"/>
        <v>4463.0389586105339</v>
      </c>
      <c r="J12" s="4">
        <f t="shared" si="6"/>
        <v>1487.679652870178</v>
      </c>
      <c r="K12" s="4">
        <f t="shared" si="7"/>
        <v>21524.640694259644</v>
      </c>
      <c r="L12" s="4">
        <f t="shared" si="0"/>
        <v>2975.3593057403559</v>
      </c>
      <c r="N12" s="14">
        <f t="shared" si="8"/>
        <v>3</v>
      </c>
      <c r="O12" s="15">
        <f t="shared" si="1"/>
        <v>0.33333333333333331</v>
      </c>
    </row>
    <row r="13" spans="1:15">
      <c r="A13" s="5" t="s">
        <v>23</v>
      </c>
      <c r="B13" s="19">
        <f t="shared" si="13"/>
        <v>5920.8333333333321</v>
      </c>
      <c r="C13" s="19">
        <f t="shared" si="14"/>
        <v>2450</v>
      </c>
      <c r="D13" s="19">
        <f t="shared" si="15"/>
        <v>21029.166666666668</v>
      </c>
      <c r="E13" s="19">
        <f t="shared" si="16"/>
        <v>3470.8333333333321</v>
      </c>
      <c r="H13" s="3" t="s">
        <v>23</v>
      </c>
      <c r="I13" s="4">
        <f t="shared" si="5"/>
        <v>2975.3593057403559</v>
      </c>
      <c r="J13" s="4">
        <f t="shared" si="6"/>
        <v>1487.679652870178</v>
      </c>
      <c r="K13" s="4">
        <f t="shared" si="7"/>
        <v>23012.320347129822</v>
      </c>
      <c r="L13" s="4">
        <f t="shared" si="0"/>
        <v>1487.679652870178</v>
      </c>
      <c r="N13" s="14">
        <f t="shared" si="8"/>
        <v>2</v>
      </c>
      <c r="O13" s="15">
        <f t="shared" si="1"/>
        <v>0.5</v>
      </c>
    </row>
    <row r="14" spans="1:15">
      <c r="A14" s="5" t="s">
        <v>24</v>
      </c>
      <c r="B14" s="19">
        <f t="shared" si="13"/>
        <v>3470.8333333333321</v>
      </c>
      <c r="C14" s="19">
        <f t="shared" si="14"/>
        <v>2450</v>
      </c>
      <c r="D14" s="19">
        <f t="shared" si="15"/>
        <v>23479.166666666668</v>
      </c>
      <c r="E14" s="19">
        <f t="shared" si="16"/>
        <v>1020.8333333333321</v>
      </c>
      <c r="H14" s="3" t="s">
        <v>24</v>
      </c>
      <c r="I14" s="4">
        <f t="shared" si="5"/>
        <v>1487.679652870178</v>
      </c>
      <c r="J14" s="4">
        <f t="shared" si="6"/>
        <v>1487.679652870178</v>
      </c>
      <c r="K14" s="4">
        <f t="shared" si="7"/>
        <v>24500</v>
      </c>
      <c r="L14" s="4">
        <f t="shared" si="0"/>
        <v>0</v>
      </c>
      <c r="N14" s="14">
        <f t="shared" si="8"/>
        <v>1</v>
      </c>
      <c r="O14" s="15">
        <f t="shared" si="1"/>
        <v>1</v>
      </c>
    </row>
    <row r="15" spans="1:15">
      <c r="A15" s="5" t="s">
        <v>25</v>
      </c>
      <c r="B15" s="19">
        <f t="shared" si="13"/>
        <v>1020.8333333333321</v>
      </c>
      <c r="C15" s="19">
        <f>$E$3/$E$1*(1-E2)</f>
        <v>1020.8333333333333</v>
      </c>
      <c r="D15" s="19">
        <f t="shared" si="15"/>
        <v>24500</v>
      </c>
      <c r="E15" s="19">
        <f t="shared" si="16"/>
        <v>0</v>
      </c>
      <c r="H15" s="5"/>
      <c r="I15" s="6"/>
      <c r="J15" s="7"/>
      <c r="K15" s="8"/>
      <c r="L15" s="6"/>
      <c r="N15" s="14"/>
      <c r="O15" s="16"/>
    </row>
    <row r="18" spans="5:10" ht="15" thickBot="1"/>
    <row r="19" spans="5:10" ht="15.6">
      <c r="E19" s="40" t="s">
        <v>20</v>
      </c>
      <c r="F19" s="41"/>
      <c r="G19" s="41"/>
      <c r="H19" s="41"/>
      <c r="I19" s="24">
        <f>E1</f>
        <v>10</v>
      </c>
      <c r="J19" s="26"/>
    </row>
    <row r="20" spans="5:10" ht="15" thickBot="1">
      <c r="E20" s="9" t="s">
        <v>1</v>
      </c>
      <c r="F20" s="2" t="s">
        <v>16</v>
      </c>
      <c r="G20" s="2" t="s">
        <v>17</v>
      </c>
      <c r="H20" s="17" t="s">
        <v>18</v>
      </c>
      <c r="I20" s="25"/>
      <c r="J20" s="27" t="s">
        <v>27</v>
      </c>
    </row>
    <row r="21" spans="5:10">
      <c r="E21" s="20" t="s">
        <v>6</v>
      </c>
      <c r="F21" s="22">
        <f>J5</f>
        <v>3215.625</v>
      </c>
      <c r="G21" s="22">
        <f>C5</f>
        <v>1429.1666666666667</v>
      </c>
      <c r="H21" s="43">
        <f>F21-G21</f>
        <v>1786.4583333333333</v>
      </c>
      <c r="I21" s="44"/>
      <c r="J21" s="28">
        <f>H21</f>
        <v>1786.4583333333333</v>
      </c>
    </row>
    <row r="22" spans="5:10">
      <c r="E22" s="3" t="s">
        <v>7</v>
      </c>
      <c r="F22" s="19">
        <f t="shared" ref="F22:F25" si="17">J6</f>
        <v>4788.984375</v>
      </c>
      <c r="G22" s="19">
        <f t="shared" ref="G22:G31" si="18">C6</f>
        <v>2450</v>
      </c>
      <c r="H22" s="45">
        <f t="shared" ref="H22:H25" si="19">F22-G22</f>
        <v>2338.984375</v>
      </c>
      <c r="I22" s="46"/>
      <c r="J22" s="29">
        <f>J21+H22</f>
        <v>4125.442708333333</v>
      </c>
    </row>
    <row r="23" spans="5:10" s="34" customFormat="1">
      <c r="E23" s="35" t="s">
        <v>8</v>
      </c>
      <c r="F23" s="36">
        <f t="shared" si="17"/>
        <v>3711.462890625</v>
      </c>
      <c r="G23" s="36">
        <f t="shared" si="18"/>
        <v>2450</v>
      </c>
      <c r="H23" s="47">
        <f t="shared" si="19"/>
        <v>1261.462890625</v>
      </c>
      <c r="I23" s="48"/>
      <c r="J23" s="37">
        <f t="shared" ref="J23:J31" si="20">J22+H23</f>
        <v>5386.905598958333</v>
      </c>
    </row>
    <row r="24" spans="5:10">
      <c r="E24" s="3" t="s">
        <v>9</v>
      </c>
      <c r="F24" s="19">
        <f t="shared" si="17"/>
        <v>2876.3837402343747</v>
      </c>
      <c r="G24" s="19">
        <f t="shared" si="18"/>
        <v>2450</v>
      </c>
      <c r="H24" s="45">
        <f t="shared" si="19"/>
        <v>426.38374023437473</v>
      </c>
      <c r="I24" s="46"/>
      <c r="J24" s="29">
        <f t="shared" si="20"/>
        <v>5813.2893391927082</v>
      </c>
    </row>
    <row r="25" spans="5:10">
      <c r="E25" s="3" t="s">
        <v>10</v>
      </c>
      <c r="F25" s="19">
        <f t="shared" si="17"/>
        <v>2229.1973986816411</v>
      </c>
      <c r="G25" s="19">
        <f t="shared" si="18"/>
        <v>2450</v>
      </c>
      <c r="H25" s="45">
        <f t="shared" si="19"/>
        <v>-220.80260131835894</v>
      </c>
      <c r="I25" s="49"/>
      <c r="J25" s="29">
        <f t="shared" si="20"/>
        <v>5592.4867378743493</v>
      </c>
    </row>
    <row r="26" spans="5:10">
      <c r="E26" s="3" t="s">
        <v>11</v>
      </c>
      <c r="F26" s="19">
        <f>J10</f>
        <v>1727.6279839782717</v>
      </c>
      <c r="G26" s="19">
        <f t="shared" si="18"/>
        <v>2450</v>
      </c>
      <c r="H26" s="45">
        <f>F26-G26</f>
        <v>-722.37201602172831</v>
      </c>
      <c r="I26" s="46"/>
      <c r="J26" s="29">
        <f t="shared" si="20"/>
        <v>4870.1147218526212</v>
      </c>
    </row>
    <row r="27" spans="5:10">
      <c r="E27" s="3" t="s">
        <v>21</v>
      </c>
      <c r="F27" s="19">
        <f t="shared" ref="F27:F31" si="21">J11</f>
        <v>1487.679652870178</v>
      </c>
      <c r="G27" s="19">
        <f t="shared" si="18"/>
        <v>2450</v>
      </c>
      <c r="H27" s="45">
        <f>F27-G27</f>
        <v>-962.32034712982204</v>
      </c>
      <c r="I27" s="46"/>
      <c r="J27" s="29">
        <f t="shared" si="20"/>
        <v>3907.7943747227991</v>
      </c>
    </row>
    <row r="28" spans="5:10">
      <c r="E28" s="3" t="s">
        <v>22</v>
      </c>
      <c r="F28" s="19">
        <f t="shared" si="21"/>
        <v>1487.679652870178</v>
      </c>
      <c r="G28" s="19">
        <f t="shared" si="18"/>
        <v>2450</v>
      </c>
      <c r="H28" s="45">
        <f t="shared" ref="H28:H30" si="22">F28-G28</f>
        <v>-962.32034712982204</v>
      </c>
      <c r="I28" s="46"/>
      <c r="J28" s="29">
        <f t="shared" si="20"/>
        <v>2945.4740275929771</v>
      </c>
    </row>
    <row r="29" spans="5:10">
      <c r="E29" s="3" t="s">
        <v>23</v>
      </c>
      <c r="F29" s="19">
        <f t="shared" si="21"/>
        <v>1487.679652870178</v>
      </c>
      <c r="G29" s="19">
        <f t="shared" si="18"/>
        <v>2450</v>
      </c>
      <c r="H29" s="45">
        <f t="shared" si="22"/>
        <v>-962.32034712982204</v>
      </c>
      <c r="I29" s="46"/>
      <c r="J29" s="29">
        <f t="shared" si="20"/>
        <v>1983.1536804631551</v>
      </c>
    </row>
    <row r="30" spans="5:10">
      <c r="E30" s="3" t="s">
        <v>24</v>
      </c>
      <c r="F30" s="19">
        <f t="shared" si="21"/>
        <v>1487.679652870178</v>
      </c>
      <c r="G30" s="19">
        <f t="shared" si="18"/>
        <v>2450</v>
      </c>
      <c r="H30" s="45">
        <f t="shared" si="22"/>
        <v>-962.32034712982204</v>
      </c>
      <c r="I30" s="46"/>
      <c r="J30" s="29">
        <f t="shared" si="20"/>
        <v>1020.833333333333</v>
      </c>
    </row>
    <row r="31" spans="5:10" ht="15" thickBot="1">
      <c r="E31" s="21" t="s">
        <v>25</v>
      </c>
      <c r="F31" s="19">
        <f t="shared" si="21"/>
        <v>0</v>
      </c>
      <c r="G31" s="19">
        <f t="shared" si="18"/>
        <v>1020.8333333333333</v>
      </c>
      <c r="H31" s="45">
        <f t="shared" ref="H31" si="23">F31-G31</f>
        <v>-1020.8333333333333</v>
      </c>
      <c r="I31" s="46"/>
      <c r="J31" s="30">
        <f t="shared" si="20"/>
        <v>0</v>
      </c>
    </row>
    <row r="32" spans="5:10">
      <c r="E32" s="9" t="s">
        <v>19</v>
      </c>
      <c r="F32" s="23">
        <f>SUM(F21:F31)</f>
        <v>24500</v>
      </c>
      <c r="G32" s="23">
        <f>SUM(G21:G31)</f>
        <v>24500</v>
      </c>
      <c r="H32" s="38">
        <f>SUM(H21:I31)</f>
        <v>0</v>
      </c>
      <c r="I32" s="39"/>
    </row>
  </sheetData>
  <mergeCells count="19">
    <mergeCell ref="A1:D1"/>
    <mergeCell ref="A2:D2"/>
    <mergeCell ref="A3:D3"/>
    <mergeCell ref="H1:K1"/>
    <mergeCell ref="H2:K2"/>
    <mergeCell ref="H3:K3"/>
    <mergeCell ref="H25:I25"/>
    <mergeCell ref="H26:I26"/>
    <mergeCell ref="H32:I32"/>
    <mergeCell ref="E19:H19"/>
    <mergeCell ref="H21:I21"/>
    <mergeCell ref="H22:I22"/>
    <mergeCell ref="H23:I23"/>
    <mergeCell ref="H24:I24"/>
    <mergeCell ref="H27:I27"/>
    <mergeCell ref="H28:I28"/>
    <mergeCell ref="H29:I29"/>
    <mergeCell ref="H30:I30"/>
    <mergeCell ref="H31:I31"/>
  </mergeCells>
  <conditionalFormatting sqref="H21:I31">
    <cfRule type="cellIs" dxfId="1" priority="2" operator="lessThan">
      <formula>0</formula>
    </cfRule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2010-01-08T11:19:18Z</dcterms:created>
  <dcterms:modified xsi:type="dcterms:W3CDTF">2011-01-16T20:34:49Z</dcterms:modified>
</cp:coreProperties>
</file>