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9465" activeTab="1"/>
    <workbookView xWindow="12000" yWindow="-15" windowWidth="12045" windowHeight="9465" activeTab="3"/>
  </bookViews>
  <sheets>
    <sheet name="Feuil1" sheetId="1" r:id="rId1"/>
    <sheet name="Feuil2" sheetId="2" r:id="rId2"/>
    <sheet name="Feuil3" sheetId="7" r:id="rId3"/>
    <sheet name="Feuil4" sheetId="8" r:id="rId4"/>
    <sheet name="Feuil5" sheetId="5" r:id="rId5"/>
    <sheet name="Feuil6" sheetId="6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L29" i="8"/>
  <c r="C29"/>
  <c r="D29"/>
  <c r="E29"/>
  <c r="F29"/>
  <c r="G29"/>
  <c r="H29"/>
  <c r="I29"/>
  <c r="J29"/>
  <c r="K29"/>
  <c r="B29"/>
  <c r="L28"/>
  <c r="C28"/>
  <c r="D28"/>
  <c r="E28"/>
  <c r="F28"/>
  <c r="G28"/>
  <c r="H28"/>
  <c r="I28"/>
  <c r="J28"/>
  <c r="K28"/>
  <c r="B28"/>
  <c r="L26"/>
  <c r="C26"/>
  <c r="D26"/>
  <c r="E26"/>
  <c r="F26"/>
  <c r="G26"/>
  <c r="H26"/>
  <c r="I26"/>
  <c r="J26"/>
  <c r="K26"/>
  <c r="B26"/>
  <c r="L25"/>
  <c r="C25"/>
  <c r="D25"/>
  <c r="E25"/>
  <c r="F25"/>
  <c r="G25"/>
  <c r="H25"/>
  <c r="I25"/>
  <c r="J25"/>
  <c r="K25"/>
  <c r="B25"/>
  <c r="L24"/>
  <c r="C24"/>
  <c r="D24"/>
  <c r="E24"/>
  <c r="F24"/>
  <c r="G24"/>
  <c r="H24"/>
  <c r="I24"/>
  <c r="J24"/>
  <c r="K24"/>
  <c r="B24"/>
  <c r="Q4" i="2"/>
  <c r="Q5"/>
  <c r="Q7"/>
  <c r="Q8"/>
  <c r="Q9"/>
  <c r="Q11"/>
  <c r="Q12"/>
  <c r="Q13"/>
  <c r="Q14"/>
  <c r="Q3"/>
  <c r="P4"/>
  <c r="P5"/>
  <c r="P7"/>
  <c r="P8"/>
  <c r="P9"/>
  <c r="P11"/>
  <c r="P12"/>
  <c r="P13"/>
  <c r="P14"/>
  <c r="P3"/>
  <c r="M4"/>
  <c r="M5"/>
  <c r="M7"/>
  <c r="M8"/>
  <c r="M9"/>
  <c r="M11"/>
  <c r="M12"/>
  <c r="M13"/>
  <c r="M14"/>
  <c r="M3"/>
  <c r="L4"/>
  <c r="L5"/>
  <c r="L7"/>
  <c r="L8"/>
  <c r="L9"/>
  <c r="L11"/>
  <c r="L12"/>
  <c r="L13"/>
  <c r="L14"/>
  <c r="L3"/>
  <c r="I4"/>
  <c r="I5"/>
  <c r="I7"/>
  <c r="I8"/>
  <c r="I9"/>
  <c r="I11"/>
  <c r="I12"/>
  <c r="I13"/>
  <c r="I14"/>
  <c r="I3"/>
  <c r="V13"/>
  <c r="V10"/>
  <c r="V7"/>
  <c r="V4"/>
  <c r="G22" i="5"/>
  <c r="G23"/>
  <c r="G24"/>
  <c r="G21"/>
  <c r="F14" i="8"/>
  <c r="K14"/>
  <c r="J14"/>
  <c r="I14"/>
  <c r="H14"/>
  <c r="G14"/>
  <c r="E14"/>
  <c r="D14"/>
  <c r="C14"/>
  <c r="B14"/>
  <c r="K5"/>
  <c r="J5"/>
  <c r="I5"/>
  <c r="H5"/>
  <c r="G5"/>
  <c r="F5"/>
  <c r="F6" s="1"/>
  <c r="E5"/>
  <c r="D5"/>
  <c r="C5"/>
  <c r="B5"/>
  <c r="K4"/>
  <c r="J4"/>
  <c r="I4"/>
  <c r="H4"/>
  <c r="G4"/>
  <c r="F4"/>
  <c r="E4"/>
  <c r="D4"/>
  <c r="C4"/>
  <c r="B4"/>
  <c r="H6"/>
  <c r="CG2" i="2"/>
  <c r="CB4"/>
  <c r="CB5"/>
  <c r="CB7"/>
  <c r="CB8"/>
  <c r="CB9"/>
  <c r="CB11"/>
  <c r="CB12"/>
  <c r="CB13"/>
  <c r="CB14"/>
  <c r="CB3"/>
  <c r="BY2"/>
  <c r="BT4"/>
  <c r="BT5"/>
  <c r="BT7"/>
  <c r="BT8"/>
  <c r="BT9"/>
  <c r="BT11"/>
  <c r="BT12"/>
  <c r="BT13"/>
  <c r="BT14"/>
  <c r="BT3"/>
  <c r="BQ2"/>
  <c r="BL4"/>
  <c r="BL5"/>
  <c r="BL7"/>
  <c r="BL8"/>
  <c r="BL9"/>
  <c r="BL11"/>
  <c r="BL12"/>
  <c r="BL13"/>
  <c r="BL14"/>
  <c r="BL3"/>
  <c r="BI2"/>
  <c r="BD4"/>
  <c r="BD5"/>
  <c r="BD7"/>
  <c r="BD8"/>
  <c r="BD9"/>
  <c r="BD11"/>
  <c r="BD12"/>
  <c r="BD13"/>
  <c r="BD14"/>
  <c r="BD3"/>
  <c r="BA2"/>
  <c r="AV4"/>
  <c r="AV5"/>
  <c r="AV7"/>
  <c r="AV8"/>
  <c r="AV9"/>
  <c r="AV11"/>
  <c r="AV12"/>
  <c r="AV13"/>
  <c r="AV14"/>
  <c r="AV3"/>
  <c r="AS2"/>
  <c r="AK2"/>
  <c r="AN4"/>
  <c r="AN5"/>
  <c r="AN7"/>
  <c r="AN8"/>
  <c r="AN9"/>
  <c r="AN11"/>
  <c r="AN12"/>
  <c r="AN13"/>
  <c r="AN14"/>
  <c r="AN3"/>
  <c r="AF4"/>
  <c r="AF5"/>
  <c r="AF7"/>
  <c r="AF8"/>
  <c r="AF9"/>
  <c r="AF11"/>
  <c r="AF12"/>
  <c r="AF13"/>
  <c r="AF14"/>
  <c r="AF3"/>
  <c r="U2"/>
  <c r="B3" i="7"/>
  <c r="D3"/>
  <c r="T3" s="1"/>
  <c r="F3"/>
  <c r="H3"/>
  <c r="J3"/>
  <c r="L3"/>
  <c r="N3"/>
  <c r="P3"/>
  <c r="R3"/>
  <c r="S3"/>
  <c r="B4"/>
  <c r="D4" s="1"/>
  <c r="F4"/>
  <c r="H4"/>
  <c r="J4"/>
  <c r="N4"/>
  <c r="P4"/>
  <c r="R4"/>
  <c r="S4"/>
  <c r="B5"/>
  <c r="D5" s="1"/>
  <c r="H5"/>
  <c r="J5"/>
  <c r="P5"/>
  <c r="R5"/>
  <c r="S5"/>
  <c r="B7"/>
  <c r="F7" s="1"/>
  <c r="J7"/>
  <c r="R7"/>
  <c r="S7"/>
  <c r="B8"/>
  <c r="D8"/>
  <c r="T8" s="1"/>
  <c r="F8"/>
  <c r="H8"/>
  <c r="J8"/>
  <c r="L8"/>
  <c r="N8"/>
  <c r="P8"/>
  <c r="R8"/>
  <c r="S8"/>
  <c r="B9"/>
  <c r="D9" s="1"/>
  <c r="F9"/>
  <c r="H9"/>
  <c r="J9"/>
  <c r="N9"/>
  <c r="P9"/>
  <c r="R9"/>
  <c r="S9"/>
  <c r="B11"/>
  <c r="L11" s="1"/>
  <c r="H11"/>
  <c r="J11"/>
  <c r="P11"/>
  <c r="R11"/>
  <c r="S11"/>
  <c r="B12"/>
  <c r="F12" s="1"/>
  <c r="J12"/>
  <c r="R12"/>
  <c r="S12"/>
  <c r="B13"/>
  <c r="D13"/>
  <c r="T13" s="1"/>
  <c r="F13"/>
  <c r="H13"/>
  <c r="J13"/>
  <c r="L13"/>
  <c r="N13"/>
  <c r="P13"/>
  <c r="R13"/>
  <c r="S13"/>
  <c r="B14"/>
  <c r="D14" s="1"/>
  <c r="F14"/>
  <c r="H14"/>
  <c r="N14"/>
  <c r="P14"/>
  <c r="R14"/>
  <c r="S14"/>
  <c r="I6" i="8" l="1"/>
  <c r="L14"/>
  <c r="B6"/>
  <c r="K6"/>
  <c r="J6"/>
  <c r="E6"/>
  <c r="D6"/>
  <c r="G6"/>
  <c r="C6"/>
  <c r="L4"/>
  <c r="T9" i="7"/>
  <c r="L12"/>
  <c r="D12"/>
  <c r="L7"/>
  <c r="D7"/>
  <c r="J14"/>
  <c r="T14" s="1"/>
  <c r="N12"/>
  <c r="D11"/>
  <c r="N7"/>
  <c r="L5"/>
  <c r="T5" s="1"/>
  <c r="L14"/>
  <c r="P12"/>
  <c r="H12"/>
  <c r="N11"/>
  <c r="F11"/>
  <c r="L9"/>
  <c r="P7"/>
  <c r="H7"/>
  <c r="N5"/>
  <c r="F5"/>
  <c r="L4"/>
  <c r="T4" s="1"/>
  <c r="L6" i="8" l="1"/>
  <c r="T12" i="7"/>
  <c r="T7"/>
  <c r="T11"/>
  <c r="W4" i="2" l="1"/>
  <c r="W5"/>
  <c r="W7"/>
  <c r="W8"/>
  <c r="W9"/>
  <c r="W11"/>
  <c r="W12"/>
  <c r="W13"/>
  <c r="W14"/>
  <c r="T4"/>
  <c r="T5"/>
  <c r="T7"/>
  <c r="T8"/>
  <c r="T9"/>
  <c r="T11"/>
  <c r="T12"/>
  <c r="T13"/>
  <c r="T14"/>
  <c r="T3"/>
  <c r="F22" i="5"/>
  <c r="F23"/>
  <c r="F24"/>
  <c r="F21"/>
  <c r="W3" i="2"/>
  <c r="AC2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CK4"/>
  <c r="CK5"/>
  <c r="CK7"/>
  <c r="CK8"/>
  <c r="CK9"/>
  <c r="CK11"/>
  <c r="CK12"/>
  <c r="CK13"/>
  <c r="CK14"/>
  <c r="CK3"/>
  <c r="O7"/>
  <c r="R7" s="1"/>
  <c r="O8"/>
  <c r="R8" s="1"/>
  <c r="O9"/>
  <c r="R9" s="1"/>
  <c r="O11"/>
  <c r="R11" s="1"/>
  <c r="O12"/>
  <c r="R12" s="1"/>
  <c r="O13"/>
  <c r="R13" s="1"/>
  <c r="O14"/>
  <c r="R14" s="1"/>
  <c r="K7"/>
  <c r="N7" s="1"/>
  <c r="K8"/>
  <c r="N8" s="1"/>
  <c r="K9"/>
  <c r="K11"/>
  <c r="N11" s="1"/>
  <c r="K12"/>
  <c r="N12" s="1"/>
  <c r="K13"/>
  <c r="N13" s="1"/>
  <c r="K14"/>
  <c r="G7"/>
  <c r="J7" s="1"/>
  <c r="G8"/>
  <c r="J8" s="1"/>
  <c r="G9"/>
  <c r="G11"/>
  <c r="G12"/>
  <c r="J12" s="1"/>
  <c r="G13"/>
  <c r="J13" s="1"/>
  <c r="G14"/>
  <c r="B7"/>
  <c r="F7" s="1"/>
  <c r="B8"/>
  <c r="B9"/>
  <c r="B11"/>
  <c r="F11" s="1"/>
  <c r="B12"/>
  <c r="F12" s="1"/>
  <c r="B13"/>
  <c r="B14"/>
  <c r="O4"/>
  <c r="R4" s="1"/>
  <c r="O5"/>
  <c r="R5" s="1"/>
  <c r="O3"/>
  <c r="R3" s="1"/>
  <c r="B4"/>
  <c r="B5"/>
  <c r="F5" s="1"/>
  <c r="K4"/>
  <c r="K5"/>
  <c r="N5" s="1"/>
  <c r="K3"/>
  <c r="N3" s="1"/>
  <c r="G4"/>
  <c r="G5"/>
  <c r="G3"/>
  <c r="J3" s="1"/>
  <c r="B3"/>
  <c r="F3" s="1"/>
  <c r="D24" i="5"/>
  <c r="D23"/>
  <c r="D22"/>
  <c r="D21"/>
  <c r="X3" i="2" l="1"/>
  <c r="AG3"/>
  <c r="BM12"/>
  <c r="BE12"/>
  <c r="CC12"/>
  <c r="BU12"/>
  <c r="BM7"/>
  <c r="BE7"/>
  <c r="CC7"/>
  <c r="BU7"/>
  <c r="BM13"/>
  <c r="BE13"/>
  <c r="CC13"/>
  <c r="BU13"/>
  <c r="BM8"/>
  <c r="BE8"/>
  <c r="CC8"/>
  <c r="BU8"/>
  <c r="BM14"/>
  <c r="BE14"/>
  <c r="CC14"/>
  <c r="BU14"/>
  <c r="BM9"/>
  <c r="BE9"/>
  <c r="CC9"/>
  <c r="BU9"/>
  <c r="BM4"/>
  <c r="BE4"/>
  <c r="CC4"/>
  <c r="BU4"/>
  <c r="BM3"/>
  <c r="BE3"/>
  <c r="CC3"/>
  <c r="BU3"/>
  <c r="BM11"/>
  <c r="BE11"/>
  <c r="CC11"/>
  <c r="BU11"/>
  <c r="BM5"/>
  <c r="BE5"/>
  <c r="CC5"/>
  <c r="BU5"/>
  <c r="AG13"/>
  <c r="AO13"/>
  <c r="AW13"/>
  <c r="AG8"/>
  <c r="AW8"/>
  <c r="AO8"/>
  <c r="AG12"/>
  <c r="AW12"/>
  <c r="AO12"/>
  <c r="AG7"/>
  <c r="AW7"/>
  <c r="AO7"/>
  <c r="AG14"/>
  <c r="AW14"/>
  <c r="AO14"/>
  <c r="AG9"/>
  <c r="AW9"/>
  <c r="AO9"/>
  <c r="AG4"/>
  <c r="AW4"/>
  <c r="AO4"/>
  <c r="AO3"/>
  <c r="AW3"/>
  <c r="AG11"/>
  <c r="AO11"/>
  <c r="AW11"/>
  <c r="AG5"/>
  <c r="AO5"/>
  <c r="AW5"/>
  <c r="X5"/>
  <c r="X12"/>
  <c r="X7"/>
  <c r="X13"/>
  <c r="X8"/>
  <c r="X11"/>
  <c r="X14"/>
  <c r="X9"/>
  <c r="X4"/>
  <c r="S3"/>
  <c r="J4"/>
  <c r="J14"/>
  <c r="J9"/>
  <c r="J5"/>
  <c r="S5" s="1"/>
  <c r="N4"/>
  <c r="J11"/>
  <c r="S11" s="1"/>
  <c r="N14"/>
  <c r="N9"/>
  <c r="F13"/>
  <c r="S13" s="1"/>
  <c r="F8"/>
  <c r="S8" s="1"/>
  <c r="F4"/>
  <c r="F14"/>
  <c r="F9"/>
  <c r="DH5"/>
  <c r="D15" i="8" s="1"/>
  <c r="DH12" i="2"/>
  <c r="I15" i="8" s="1"/>
  <c r="DH7" i="2"/>
  <c r="E15" i="8" s="1"/>
  <c r="DH14" i="2"/>
  <c r="K15" i="8" s="1"/>
  <c r="DH11" i="2"/>
  <c r="H15" i="8" s="1"/>
  <c r="DH8" i="2"/>
  <c r="F15" i="8" s="1"/>
  <c r="DH4" i="2"/>
  <c r="C15" i="8" s="1"/>
  <c r="DH3" i="2"/>
  <c r="B15" i="8" s="1"/>
  <c r="DH13" i="2"/>
  <c r="J15" i="8" s="1"/>
  <c r="DH9" i="2"/>
  <c r="G15" i="8" s="1"/>
  <c r="S12" i="2"/>
  <c r="S7"/>
  <c r="J16" i="8" l="1"/>
  <c r="J17"/>
  <c r="F16"/>
  <c r="F17"/>
  <c r="H17"/>
  <c r="H16"/>
  <c r="I17"/>
  <c r="I16"/>
  <c r="D17"/>
  <c r="D16"/>
  <c r="B16"/>
  <c r="B17"/>
  <c r="L15"/>
  <c r="E17"/>
  <c r="E16"/>
  <c r="AX2" i="2"/>
  <c r="AY14" s="1"/>
  <c r="BV2"/>
  <c r="BW9" s="1"/>
  <c r="BN2"/>
  <c r="BO3" s="1"/>
  <c r="AH2"/>
  <c r="AI3" s="1"/>
  <c r="BF2"/>
  <c r="CD2"/>
  <c r="CE7" s="1"/>
  <c r="AP2"/>
  <c r="AQ14" s="1"/>
  <c r="Y2"/>
  <c r="Z14" s="1"/>
  <c r="S14"/>
  <c r="S4"/>
  <c r="S9"/>
  <c r="C14" l="1"/>
  <c r="H3"/>
  <c r="BO8"/>
  <c r="AI12"/>
  <c r="AI4"/>
  <c r="H4" s="1"/>
  <c r="AQ4"/>
  <c r="AI14"/>
  <c r="CE4"/>
  <c r="AI9"/>
  <c r="H9" s="1"/>
  <c r="AI13"/>
  <c r="H13" s="1"/>
  <c r="AQ5"/>
  <c r="AQ8"/>
  <c r="BO4"/>
  <c r="AI8"/>
  <c r="H8" s="1"/>
  <c r="AQ3"/>
  <c r="BO13"/>
  <c r="AI7"/>
  <c r="H7" s="1"/>
  <c r="CE3"/>
  <c r="BG10"/>
  <c r="BG6"/>
  <c r="CF2"/>
  <c r="CH2" s="1"/>
  <c r="CI14" s="1"/>
  <c r="CE10"/>
  <c r="CE6"/>
  <c r="AQ10"/>
  <c r="AQ6"/>
  <c r="BO10"/>
  <c r="BO6"/>
  <c r="AI10"/>
  <c r="AI6"/>
  <c r="BG12"/>
  <c r="D12" s="1"/>
  <c r="BG14"/>
  <c r="BG11"/>
  <c r="AY11"/>
  <c r="AY3"/>
  <c r="AY8"/>
  <c r="BW12"/>
  <c r="BW14"/>
  <c r="BG8"/>
  <c r="D8" s="1"/>
  <c r="BG3"/>
  <c r="AY12"/>
  <c r="CE14"/>
  <c r="AY9"/>
  <c r="BW8"/>
  <c r="BW11"/>
  <c r="CE9"/>
  <c r="AY7"/>
  <c r="BG13"/>
  <c r="BG4"/>
  <c r="AQ13"/>
  <c r="AQ9"/>
  <c r="BW5"/>
  <c r="CE12"/>
  <c r="AY13"/>
  <c r="BO7"/>
  <c r="BO9"/>
  <c r="BO5"/>
  <c r="AY5"/>
  <c r="BW13"/>
  <c r="BW3"/>
  <c r="AY4"/>
  <c r="CE8"/>
  <c r="BG7"/>
  <c r="D7" s="1"/>
  <c r="BG9"/>
  <c r="BG5"/>
  <c r="BW4"/>
  <c r="AI11"/>
  <c r="H11" s="1"/>
  <c r="CE11"/>
  <c r="BO12"/>
  <c r="BO14"/>
  <c r="BO11"/>
  <c r="AQ12"/>
  <c r="AQ11"/>
  <c r="BW7"/>
  <c r="AQ7"/>
  <c r="CE13"/>
  <c r="CE5"/>
  <c r="AI5"/>
  <c r="H5" s="1"/>
  <c r="AY10"/>
  <c r="AY6"/>
  <c r="BW10"/>
  <c r="BW6"/>
  <c r="Z4"/>
  <c r="C4" s="1"/>
  <c r="AB2"/>
  <c r="Z6"/>
  <c r="Z10"/>
  <c r="Z8"/>
  <c r="C8" s="1"/>
  <c r="E8" s="1"/>
  <c r="Z7"/>
  <c r="Z11"/>
  <c r="Z5"/>
  <c r="C5" s="1"/>
  <c r="Z9"/>
  <c r="C9" s="1"/>
  <c r="Z12"/>
  <c r="Z13"/>
  <c r="Z3"/>
  <c r="C3" s="1"/>
  <c r="BX2"/>
  <c r="BZ2" s="1"/>
  <c r="CA5" s="1"/>
  <c r="G16" i="8"/>
  <c r="G17"/>
  <c r="AR2" i="2"/>
  <c r="AT2" s="1"/>
  <c r="BP2"/>
  <c r="BR2" s="1"/>
  <c r="AA2"/>
  <c r="AD2" s="1"/>
  <c r="AE5" s="1"/>
  <c r="AJ2"/>
  <c r="AL2" s="1"/>
  <c r="K17" i="8"/>
  <c r="K16"/>
  <c r="BH2" i="2"/>
  <c r="BJ2" s="1"/>
  <c r="AZ2"/>
  <c r="BB2" s="1"/>
  <c r="C16" i="8"/>
  <c r="C17"/>
  <c r="C7" i="2" l="1"/>
  <c r="E7" s="1"/>
  <c r="D9"/>
  <c r="E9" s="1"/>
  <c r="D13"/>
  <c r="D14"/>
  <c r="E14" s="1"/>
  <c r="C13"/>
  <c r="C11"/>
  <c r="D5"/>
  <c r="E5" s="1"/>
  <c r="D4"/>
  <c r="E4" s="1"/>
  <c r="D11"/>
  <c r="H12"/>
  <c r="C12"/>
  <c r="E12" s="1"/>
  <c r="D3"/>
  <c r="E3" s="1"/>
  <c r="H14"/>
  <c r="CI3"/>
  <c r="CI4"/>
  <c r="CI11"/>
  <c r="CI7"/>
  <c r="CI8"/>
  <c r="CI5"/>
  <c r="CI12"/>
  <c r="CI9"/>
  <c r="CI13"/>
  <c r="CA7"/>
  <c r="CA14"/>
  <c r="CA12"/>
  <c r="CA3"/>
  <c r="CA9"/>
  <c r="CA13"/>
  <c r="CA11"/>
  <c r="CA4"/>
  <c r="CA8"/>
  <c r="AE4"/>
  <c r="L16" i="8"/>
  <c r="AE13" i="2"/>
  <c r="AE11"/>
  <c r="AE7"/>
  <c r="AE3"/>
  <c r="BK11"/>
  <c r="BK5"/>
  <c r="BK12"/>
  <c r="BK7"/>
  <c r="BK13"/>
  <c r="BK8"/>
  <c r="BK3"/>
  <c r="BK14"/>
  <c r="BK9"/>
  <c r="BK4"/>
  <c r="AM13"/>
  <c r="AM8"/>
  <c r="AM3"/>
  <c r="AM14"/>
  <c r="AM9"/>
  <c r="AM4"/>
  <c r="AM11"/>
  <c r="AM5"/>
  <c r="AM12"/>
  <c r="AM7"/>
  <c r="BS13"/>
  <c r="BS8"/>
  <c r="BS3"/>
  <c r="BS14"/>
  <c r="BS9"/>
  <c r="BS4"/>
  <c r="BS11"/>
  <c r="BS5"/>
  <c r="BS12"/>
  <c r="BS7"/>
  <c r="BC13"/>
  <c r="BC8"/>
  <c r="BC3"/>
  <c r="BC14"/>
  <c r="BC9"/>
  <c r="BC4"/>
  <c r="BC11"/>
  <c r="BC5"/>
  <c r="BC12"/>
  <c r="BC7"/>
  <c r="AU11"/>
  <c r="AU5"/>
  <c r="AU12"/>
  <c r="AU7"/>
  <c r="AU13"/>
  <c r="AU8"/>
  <c r="AU3"/>
  <c r="AU14"/>
  <c r="AU9"/>
  <c r="AU4"/>
  <c r="L17" i="8"/>
  <c r="AE9" i="2"/>
  <c r="AE14"/>
  <c r="AE12"/>
  <c r="AE8"/>
  <c r="E11" l="1"/>
  <c r="E13"/>
  <c r="CJ14"/>
  <c r="K18" i="8" s="1"/>
  <c r="K19" s="1"/>
  <c r="CJ11" i="2"/>
  <c r="H18" i="8" s="1"/>
  <c r="H19" s="1"/>
  <c r="CJ5" i="2"/>
  <c r="DI5" s="1"/>
  <c r="CJ4"/>
  <c r="DI4" s="1"/>
  <c r="C8" i="8" s="1"/>
  <c r="CJ12" i="2"/>
  <c r="CJ3"/>
  <c r="DI3" s="1"/>
  <c r="CJ13"/>
  <c r="DI13" s="1"/>
  <c r="J8" i="8" s="1"/>
  <c r="CJ8" i="2"/>
  <c r="CJ7"/>
  <c r="CJ9"/>
  <c r="C18" i="8" l="1"/>
  <c r="C19" s="1"/>
  <c r="J18"/>
  <c r="J19" s="1"/>
  <c r="DI11" i="2"/>
  <c r="H8" i="8" s="1"/>
  <c r="DI14" i="2"/>
  <c r="B8" i="8"/>
  <c r="B9"/>
  <c r="D9"/>
  <c r="D8"/>
  <c r="I18"/>
  <c r="I19" s="1"/>
  <c r="DI12" i="2"/>
  <c r="B18" i="8"/>
  <c r="B19" s="1"/>
  <c r="D18"/>
  <c r="D19" s="1"/>
  <c r="C9"/>
  <c r="F18"/>
  <c r="F19" s="1"/>
  <c r="DI8" i="2"/>
  <c r="E18" i="8"/>
  <c r="E19" s="1"/>
  <c r="DI7" i="2"/>
  <c r="G18" i="8"/>
  <c r="DI9" i="2"/>
  <c r="J9" i="8"/>
  <c r="J10" s="1"/>
  <c r="J11" s="1"/>
  <c r="C10"/>
  <c r="C11" s="1"/>
  <c r="C21" l="1"/>
  <c r="D10"/>
  <c r="D11" s="1"/>
  <c r="D21" s="1"/>
  <c r="J21"/>
  <c r="B10"/>
  <c r="B11" s="1"/>
  <c r="B21" s="1"/>
  <c r="H9"/>
  <c r="H10" s="1"/>
  <c r="H11" s="1"/>
  <c r="H21" s="1"/>
  <c r="K9"/>
  <c r="K8"/>
  <c r="I9"/>
  <c r="I8"/>
  <c r="E8"/>
  <c r="E9"/>
  <c r="G19"/>
  <c r="L19" s="1"/>
  <c r="L18"/>
  <c r="G9"/>
  <c r="G8"/>
  <c r="F8"/>
  <c r="F9"/>
  <c r="G10" l="1"/>
  <c r="G11" s="1"/>
  <c r="G21" s="1"/>
  <c r="K10"/>
  <c r="K11" s="1"/>
  <c r="K21" s="1"/>
  <c r="F10"/>
  <c r="F11" s="1"/>
  <c r="F21" s="1"/>
  <c r="I10"/>
  <c r="I11" s="1"/>
  <c r="I21" s="1"/>
  <c r="E10"/>
  <c r="L9"/>
  <c r="L8"/>
  <c r="E11" l="1"/>
  <c r="L10"/>
  <c r="E21" l="1"/>
  <c r="L11"/>
  <c r="L21" l="1"/>
  <c r="E22" s="1"/>
  <c r="B22" l="1"/>
  <c r="J22"/>
  <c r="G22"/>
  <c r="I22"/>
  <c r="F22"/>
  <c r="H22"/>
  <c r="K22"/>
  <c r="C22"/>
  <c r="D22"/>
  <c r="L22" l="1"/>
</calcChain>
</file>

<file path=xl/sharedStrings.xml><?xml version="1.0" encoding="utf-8"?>
<sst xmlns="http://schemas.openxmlformats.org/spreadsheetml/2006/main" count="307" uniqueCount="217">
  <si>
    <t>Produits</t>
  </si>
  <si>
    <t>Famille Télephones mobiles</t>
  </si>
  <si>
    <t>Modèle TNP N°1</t>
  </si>
  <si>
    <t>Modèle TNP N°2</t>
  </si>
  <si>
    <t>Modèle TNP N°3</t>
  </si>
  <si>
    <t>Famille Tablettes Tactiles</t>
  </si>
  <si>
    <t>Modèle TT N°1</t>
  </si>
  <si>
    <t>Modèle TT N°2</t>
  </si>
  <si>
    <t>Modèle TT N°3</t>
  </si>
  <si>
    <t>Famille Microordinateurs</t>
  </si>
  <si>
    <t>Modèle PC N°1</t>
  </si>
  <si>
    <t>Modèle PC N°2</t>
  </si>
  <si>
    <t>Modèle PC N°3</t>
  </si>
  <si>
    <t>Modèle PC N°4</t>
  </si>
  <si>
    <t>Qté en Stock début 2012</t>
  </si>
  <si>
    <t>Qté demandée</t>
  </si>
  <si>
    <t>Qté produite</t>
  </si>
  <si>
    <t>Qté vendue</t>
  </si>
  <si>
    <t>Qté en Stock fin 2012</t>
  </si>
  <si>
    <t>Prix de vente HT par produit</t>
  </si>
  <si>
    <t>CA HT prévu</t>
  </si>
  <si>
    <t>Tableau de prévisionn des ventes et de production 2012</t>
  </si>
  <si>
    <t>Téléphones mobiles</t>
  </si>
  <si>
    <t>Tablette Tactiles</t>
  </si>
  <si>
    <t>Microordinateur</t>
  </si>
  <si>
    <t>Coût main d'œuvre par produit</t>
  </si>
  <si>
    <t>Coût de l'amortissement des machines par produit</t>
  </si>
  <si>
    <t>Coût des matières et composants par produit</t>
  </si>
  <si>
    <t>Coût direct de production</t>
  </si>
  <si>
    <t>Electronics</t>
  </si>
  <si>
    <t>Display</t>
  </si>
  <si>
    <t>Mecatronics</t>
  </si>
  <si>
    <t>Matrix</t>
  </si>
  <si>
    <t>Techtronics</t>
  </si>
  <si>
    <t>Energics</t>
  </si>
  <si>
    <t>Printer</t>
  </si>
  <si>
    <t>Cartbox</t>
  </si>
  <si>
    <t>TOTAL ACHATS</t>
  </si>
  <si>
    <t>Postes machine A et Opérateur Catégorie OP1</t>
  </si>
  <si>
    <t>Postes machine B et Opérateur Catégorie OP2</t>
  </si>
  <si>
    <t>Postes machine C et Opérateur Catégorie OP3</t>
  </si>
  <si>
    <t>Postes machine D et Opérateur Catégorie OP4</t>
  </si>
  <si>
    <t>Postes machine F et Opérateur Catégorie OP2</t>
  </si>
  <si>
    <t>Postes machine E et Opérateur Catégorie OP1</t>
  </si>
  <si>
    <t>Postes machine G et Opérateur Catégorie OP3</t>
  </si>
  <si>
    <t>Postes machine H et Opérateur Catégorie OP4</t>
  </si>
  <si>
    <t>PRODUITS</t>
  </si>
  <si>
    <t>Quantité vendue</t>
  </si>
  <si>
    <t>Prix de vente</t>
  </si>
  <si>
    <t>Chiffre d'affaires H.T.</t>
  </si>
  <si>
    <t>Valeur Stock produits finis début 2012</t>
  </si>
  <si>
    <t>Valeur Stock produits finis fin 2012</t>
  </si>
  <si>
    <t>Variation annuelle de stocks</t>
  </si>
  <si>
    <t>TOTAL PRODUITS</t>
  </si>
  <si>
    <t>CHARGES DIRECTES DE PRODUCTION</t>
  </si>
  <si>
    <t>Quantité produite</t>
  </si>
  <si>
    <t>Achats matières et composants consommés</t>
  </si>
  <si>
    <t>Salaires bruts affectés à la production</t>
  </si>
  <si>
    <t>Chages sociales</t>
  </si>
  <si>
    <t>Dotation aux amortissements</t>
  </si>
  <si>
    <t>TOTAL CHARGES DIRECTES DE PRODUCTION</t>
  </si>
  <si>
    <t>Marge sur charges directes de production (MCDP)</t>
  </si>
  <si>
    <t>Contribution à la MCDP en %</t>
  </si>
  <si>
    <t>AUTRES CHARGES</t>
  </si>
  <si>
    <t>Salaires bruts totaux des opérateurs de production</t>
  </si>
  <si>
    <t>Quote-part des salaires bruts non affectés à la production</t>
  </si>
  <si>
    <t>Charges sociales sur quote-part des salaires bruts non affectés à la production</t>
  </si>
  <si>
    <t>Charges indirects et générales</t>
  </si>
  <si>
    <t>TOTAL AUTRES CHARGES</t>
  </si>
  <si>
    <t>Résultat avant impôts</t>
  </si>
  <si>
    <t>TNP N°1</t>
  </si>
  <si>
    <t>TNP N°2</t>
  </si>
  <si>
    <t>TNP N°3</t>
  </si>
  <si>
    <t>TT N°1</t>
  </si>
  <si>
    <t>TT N°2</t>
  </si>
  <si>
    <t>TT N°3</t>
  </si>
  <si>
    <t>PC N°1</t>
  </si>
  <si>
    <t>PC N°2</t>
  </si>
  <si>
    <t>PC N°3</t>
  </si>
  <si>
    <t>PC N°4</t>
  </si>
  <si>
    <t>TOTAL ANNUEL</t>
  </si>
  <si>
    <t>COMPTE DE RESULTAT PREVISIONNEL 2012</t>
  </si>
  <si>
    <t>GAMMES OPERATOIRES ET TEMPS D'OPERATION EN MINUTES PAR POSTE ET PAR MINUTE DE PRODUIT FABRIQUEE</t>
  </si>
  <si>
    <t>Coût d'achat par machine</t>
  </si>
  <si>
    <t>Coût à l'unité</t>
  </si>
  <si>
    <t>FOURNISSEURS</t>
  </si>
  <si>
    <t>Processeur</t>
  </si>
  <si>
    <t>Mémoire vive</t>
  </si>
  <si>
    <t>Mémoire stockage</t>
  </si>
  <si>
    <t>Ecran</t>
  </si>
  <si>
    <t>Clavier</t>
  </si>
  <si>
    <t>Interrupteurs</t>
  </si>
  <si>
    <t>Touch Pad</t>
  </si>
  <si>
    <t>Coque</t>
  </si>
  <si>
    <t>Connecteur USB</t>
  </si>
  <si>
    <t>Chargeur</t>
  </si>
  <si>
    <t>Batterie</t>
  </si>
  <si>
    <t>Cables</t>
  </si>
  <si>
    <t>Prises</t>
  </si>
  <si>
    <t>Mode d'emploi</t>
  </si>
  <si>
    <t>Coffret carton</t>
  </si>
  <si>
    <t>NOMENCLATURE PRODUIT</t>
  </si>
  <si>
    <t>1 Go</t>
  </si>
  <si>
    <t>2 Go</t>
  </si>
  <si>
    <t>4 Go</t>
  </si>
  <si>
    <t>16 Go</t>
  </si>
  <si>
    <t>32 Go</t>
  </si>
  <si>
    <t>64 Go</t>
  </si>
  <si>
    <t>5''</t>
  </si>
  <si>
    <t>10''</t>
  </si>
  <si>
    <t>15''</t>
  </si>
  <si>
    <t>17''</t>
  </si>
  <si>
    <t>21''</t>
  </si>
  <si>
    <r>
      <t xml:space="preserve">              </t>
    </r>
    <r>
      <rPr>
        <b/>
        <sz val="11"/>
        <color theme="1"/>
        <rFont val="Calibri"/>
        <family val="2"/>
        <scheme val="minor"/>
      </rPr>
      <t xml:space="preserve">              COMPOSANTS
      PRODUITS</t>
    </r>
  </si>
  <si>
    <t xml:space="preserve">          FOURNISSEURS
      PRODUITS</t>
  </si>
  <si>
    <r>
      <rPr>
        <b/>
        <sz val="11"/>
        <color theme="1"/>
        <rFont val="Calibri"/>
        <family val="2"/>
        <scheme val="minor"/>
      </rPr>
      <t>Salaire brut moyen mensuel par catégorie d’opérateurs</t>
    </r>
    <r>
      <rPr>
        <sz val="11"/>
        <color theme="1"/>
        <rFont val="Calibri"/>
        <family val="2"/>
        <scheme val="minor"/>
      </rPr>
      <t xml:space="preserve">
OP1 : 2000 €; OP2 : 1800 €; OP3 : 1900 €; OP4 : 2100 € Le coefficient de charges sociales est de 50% du montant du salaire brut.</t>
    </r>
  </si>
  <si>
    <r>
      <rPr>
        <b/>
        <sz val="11"/>
        <color theme="1"/>
        <rFont val="Calibri"/>
        <family val="2"/>
        <scheme val="minor"/>
      </rPr>
      <t>Temps de production annuel en minutes par opérateur</t>
    </r>
    <r>
      <rPr>
        <sz val="11"/>
        <color theme="1"/>
        <rFont val="Calibri"/>
        <family val="2"/>
        <scheme val="minor"/>
      </rPr>
      <t xml:space="preserve">
52 semaines - 5 semaines de congés payés = 47 semaines
47 x 5j/sem = 235 jours; 10 jours fériés, soit 225 jours ouvrables. 10% de taux d’absentéisme par an
225 x 7h/jour x 60’/h x 90% = </t>
    </r>
    <r>
      <rPr>
        <b/>
        <sz val="11"/>
        <color theme="1"/>
        <rFont val="Calibri"/>
        <family val="2"/>
        <scheme val="minor"/>
      </rPr>
      <t>85.050 minutes/an/opérateur</t>
    </r>
  </si>
  <si>
    <t>OP4</t>
  </si>
  <si>
    <t>OP3</t>
  </si>
  <si>
    <t>OP2</t>
  </si>
  <si>
    <t>OP1</t>
  </si>
  <si>
    <t>Catégorie</t>
  </si>
  <si>
    <t>Coefficient de charges sociales</t>
  </si>
  <si>
    <t>Salire brut moyen mensuel</t>
  </si>
  <si>
    <r>
      <rPr>
        <b/>
        <sz val="11"/>
        <color theme="1"/>
        <rFont val="Calibri"/>
        <family val="2"/>
        <scheme val="minor"/>
      </rPr>
      <t>Salaire par catégorie d’opérateurs</t>
    </r>
    <r>
      <rPr>
        <sz val="11"/>
        <color theme="1"/>
        <rFont val="Calibri"/>
        <family val="2"/>
        <scheme val="minor"/>
      </rPr>
      <t xml:space="preserve">
</t>
    </r>
  </si>
  <si>
    <t>Salaire chargé moyen mensuel</t>
  </si>
  <si>
    <t>Temps annuel en minutes par opérateur</t>
  </si>
  <si>
    <t>Salaire chargé par minute</t>
  </si>
  <si>
    <t>Coût pour Operateur OP1</t>
  </si>
  <si>
    <t>Coût pour Operateur OP2</t>
  </si>
  <si>
    <t>Coût pour Operateur OP3</t>
  </si>
  <si>
    <t>Coût pour Operateur OP4</t>
  </si>
  <si>
    <t>Temps en minute pour OP1</t>
  </si>
  <si>
    <t>Temps en minute pour OP2</t>
  </si>
  <si>
    <t>Temps en minute pour OP3</t>
  </si>
  <si>
    <t>Temps en minute pour OP4</t>
  </si>
  <si>
    <t>Coût d'achat de la machine A</t>
  </si>
  <si>
    <t>Temps total d'utilisation de la machine A</t>
  </si>
  <si>
    <t>Temps d'utilisation par produit pour la machine A</t>
  </si>
  <si>
    <t>Coût d'achat de la machine B</t>
  </si>
  <si>
    <t>Temps total d'utilisation de la machine B</t>
  </si>
  <si>
    <t>Temps d'utilisation par produit pour la machine B</t>
  </si>
  <si>
    <t>Coût d'achat de la machine C</t>
  </si>
  <si>
    <t>Temps total d'utilisation de la machine C</t>
  </si>
  <si>
    <t>Temps d'utilisation par produit pour la machine C</t>
  </si>
  <si>
    <t>Coût d'achat de la machine D</t>
  </si>
  <si>
    <t>Temps total d'utilisation de la machine D</t>
  </si>
  <si>
    <t>Temps d'utilisation par produit pour la machine D</t>
  </si>
  <si>
    <t>Coût d'achat de la machine E</t>
  </si>
  <si>
    <t>Temps total d'utilisation de la machine E</t>
  </si>
  <si>
    <t>Temps d'utilisation par produit pour la machine E</t>
  </si>
  <si>
    <t>Coût d'achat de la machine F</t>
  </si>
  <si>
    <t>Temps total d'utilisation de la machine F</t>
  </si>
  <si>
    <t>Temps d'utilisation par produit pour la machine F</t>
  </si>
  <si>
    <t>Coût d'achat de la machine G</t>
  </si>
  <si>
    <t>Temps total d'utilisation de la machine G</t>
  </si>
  <si>
    <t>Temps d'utilisation par produit pour la machine G</t>
  </si>
  <si>
    <t>Coût d'achat de la machine H</t>
  </si>
  <si>
    <t>Temps total d'utilisation de la machine H</t>
  </si>
  <si>
    <t>Temps d'utilisation par produit pour la machine H</t>
  </si>
  <si>
    <t>Temps total d'utilisation par produit de la machine A</t>
  </si>
  <si>
    <t>Temps total d'utilisation par produit de la machine B</t>
  </si>
  <si>
    <t>Temps total d'utilisation par produit de la machine C</t>
  </si>
  <si>
    <t>Temps total d'utilisation par produit de la machine D</t>
  </si>
  <si>
    <t>Temps total d'utilisation par produit de la machine E</t>
  </si>
  <si>
    <t>Temps total d'utilisation par produit de la machine F</t>
  </si>
  <si>
    <t>Temps total d'utilisation par produit de la machine G</t>
  </si>
  <si>
    <t>Temps total d'utilisation par produit de la machine H</t>
  </si>
  <si>
    <t>Total Achats
Par Produit</t>
  </si>
  <si>
    <t>Cartbox
Par Produit</t>
  </si>
  <si>
    <t>Printer
Par Produit</t>
  </si>
  <si>
    <t>Energics
Par Produit</t>
  </si>
  <si>
    <t>Techtronics
Par Produit</t>
  </si>
  <si>
    <t>Matrix
Par Produit</t>
  </si>
  <si>
    <t>Mecatronics
Par Produit</t>
  </si>
  <si>
    <t>Display
Par Produit</t>
  </si>
  <si>
    <t>Electronics 
Par produit</t>
  </si>
  <si>
    <t>Nombre de produits</t>
  </si>
  <si>
    <t xml:space="preserve">Nombre nécessaire machine A </t>
  </si>
  <si>
    <t>Toucha Pad</t>
  </si>
  <si>
    <t>Câbles</t>
  </si>
  <si>
    <t>Quantité à produire du produit</t>
  </si>
  <si>
    <t>Dépense total pour la machine A</t>
  </si>
  <si>
    <t xml:space="preserve">Nombre nécessaire machine B </t>
  </si>
  <si>
    <t>Dépense total pour la machine B</t>
  </si>
  <si>
    <t xml:space="preserve">Nombre nécessaire machine C </t>
  </si>
  <si>
    <t>Dépense total pour la machine C</t>
  </si>
  <si>
    <t xml:space="preserve">Nombre nécessaire machine D </t>
  </si>
  <si>
    <t>Dépense total pour la machine D</t>
  </si>
  <si>
    <t xml:space="preserve">Nombre nécessaire machine E </t>
  </si>
  <si>
    <t>Dépense total pour la machine E</t>
  </si>
  <si>
    <t xml:space="preserve">Nombre nécessaire machine F </t>
  </si>
  <si>
    <t>Dépense total pour la machine F</t>
  </si>
  <si>
    <t xml:space="preserve">Nombre nécessaire machine G </t>
  </si>
  <si>
    <t>Dépense total pour la machine G</t>
  </si>
  <si>
    <t xml:space="preserve">Nombre nécessaire machine H </t>
  </si>
  <si>
    <t>Dépense total pour la machine H</t>
  </si>
  <si>
    <t>Coût d'amortissement sur 5 ans par produit de la machine H</t>
  </si>
  <si>
    <t>Coût d'amortissement sur 5 ans par produit de la machine G</t>
  </si>
  <si>
    <t>Coût d'amortissement sur 5 ans par produit de la machine F</t>
  </si>
  <si>
    <t>Coût d'amortissement sur 5 ans par produit de la machine E</t>
  </si>
  <si>
    <t>Coût d'amortissement sur 5 ans par produit de la machine D</t>
  </si>
  <si>
    <t>Coût d'amortissement sur 5 ans par produit de la machine C</t>
  </si>
  <si>
    <t>Coût d'amortissement sur 5 ans par produit de la machine B</t>
  </si>
  <si>
    <t>Coût d'amortissement sur 5 ans par produit de la machine A</t>
  </si>
  <si>
    <t>Nombre nécessaire machine A (non arrondi)</t>
  </si>
  <si>
    <t>Salaire brut par minute</t>
  </si>
  <si>
    <t>Temps d'utilisation de la machine par produit</t>
  </si>
  <si>
    <t>Salaire brut par an</t>
  </si>
  <si>
    <t>Salaires bruts  des opérateurs pour la machine A</t>
  </si>
  <si>
    <t>Salaires bruts  des opérateurs pour la machine E</t>
  </si>
  <si>
    <t>Salaires bruts  des opérateurs pour la machine B</t>
  </si>
  <si>
    <t>Salaires bruts  des opérateurs pour la machine F</t>
  </si>
  <si>
    <t>Salaires bruts  des opérateurs pour la machine C</t>
  </si>
  <si>
    <t>Salaires bruts  des opérateurs pour la machine G</t>
  </si>
  <si>
    <t>Salaires bruts  des opérateurs pour la machine D</t>
  </si>
  <si>
    <t>Salaires bruts  des opérateurs pour la machine H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</si>
</sst>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 textRotation="90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textRotation="90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9" fontId="0" fillId="0" borderId="0" xfId="0" applyNumberFormat="1" applyBorder="1" applyAlignment="1">
      <alignment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/>
    <xf numFmtId="3" fontId="0" fillId="0" borderId="1" xfId="0" applyNumberFormat="1" applyFont="1" applyBorder="1"/>
    <xf numFmtId="3" fontId="0" fillId="0" borderId="1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textRotation="90"/>
    </xf>
    <xf numFmtId="0" fontId="0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0" applyNumberFormat="1"/>
    <xf numFmtId="43" fontId="0" fillId="0" borderId="1" xfId="0" applyNumberFormat="1" applyBorder="1"/>
    <xf numFmtId="43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4" xfId="0" applyBorder="1" applyAlignment="1">
      <alignment vertical="center" textRotation="90" wrapText="1"/>
    </xf>
    <xf numFmtId="0" fontId="0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/>
    </xf>
    <xf numFmtId="43" fontId="0" fillId="0" borderId="0" xfId="0" applyNumberForma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0" xfId="0" applyFont="1" applyFill="1" applyBorder="1" applyAlignment="1">
      <alignment vertical="center" wrapText="1"/>
    </xf>
    <xf numFmtId="4" fontId="0" fillId="0" borderId="0" xfId="0" applyNumberFormat="1" applyFont="1" applyFill="1"/>
    <xf numFmtId="4" fontId="0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 applyFill="1"/>
    <xf numFmtId="0" fontId="0" fillId="0" borderId="1" xfId="0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22" xfId="0" applyBorder="1"/>
    <xf numFmtId="0" fontId="0" fillId="0" borderId="6" xfId="0" applyBorder="1"/>
    <xf numFmtId="0" fontId="0" fillId="0" borderId="25" xfId="0" applyBorder="1"/>
    <xf numFmtId="0" fontId="1" fillId="0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0" fillId="0" borderId="31" xfId="0" applyBorder="1"/>
    <xf numFmtId="9" fontId="0" fillId="0" borderId="1" xfId="0" applyNumberFormat="1" applyFont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4" fontId="1" fillId="0" borderId="23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/>
    </xf>
    <xf numFmtId="10" fontId="0" fillId="0" borderId="23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" fontId="0" fillId="0" borderId="21" xfId="0" applyNumberFormat="1" applyBorder="1" applyAlignment="1">
      <alignment horizontal="center"/>
    </xf>
    <xf numFmtId="4" fontId="1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bleauxFl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4"/>
      <sheetName val="Feuil5"/>
      <sheetName val="Feuil6"/>
    </sheetNames>
    <sheetDataSet>
      <sheetData sheetId="0">
        <row r="4">
          <cell r="D4">
            <v>10000</v>
          </cell>
        </row>
        <row r="5">
          <cell r="D5">
            <v>7000</v>
          </cell>
        </row>
        <row r="6">
          <cell r="D6">
            <v>12000</v>
          </cell>
        </row>
        <row r="8">
          <cell r="D8">
            <v>20000</v>
          </cell>
        </row>
        <row r="9">
          <cell r="D9">
            <v>25000</v>
          </cell>
        </row>
        <row r="10">
          <cell r="D10">
            <v>30000</v>
          </cell>
        </row>
        <row r="12">
          <cell r="D12">
            <v>5000</v>
          </cell>
        </row>
        <row r="13">
          <cell r="D13">
            <v>6000</v>
          </cell>
        </row>
        <row r="14">
          <cell r="D14">
            <v>5000</v>
          </cell>
        </row>
        <row r="15">
          <cell r="D15">
            <v>4000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C12" sqref="C12"/>
    </sheetView>
    <sheetView workbookViewId="1">
      <selection sqref="A1:H1"/>
    </sheetView>
  </sheetViews>
  <sheetFormatPr baseColWidth="10" defaultRowHeight="15"/>
  <cols>
    <col min="1" max="1" width="26.42578125" bestFit="1" customWidth="1"/>
    <col min="2" max="2" width="13.5703125" customWidth="1"/>
    <col min="3" max="3" width="15.28515625" customWidth="1"/>
    <col min="5" max="5" width="12.140625" customWidth="1"/>
    <col min="6" max="6" width="13.28515625" customWidth="1"/>
    <col min="7" max="7" width="16" customWidth="1"/>
    <col min="8" max="8" width="11.42578125" bestFit="1" customWidth="1"/>
  </cols>
  <sheetData>
    <row r="1" spans="1:8">
      <c r="A1" s="88" t="s">
        <v>21</v>
      </c>
      <c r="B1" s="88"/>
      <c r="C1" s="88"/>
      <c r="D1" s="88"/>
      <c r="E1" s="88"/>
      <c r="F1" s="88"/>
      <c r="G1" s="88"/>
      <c r="H1" s="88"/>
    </row>
    <row r="2" spans="1:8" ht="30">
      <c r="A2" s="3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</row>
    <row r="3" spans="1:8" s="1" customFormat="1">
      <c r="A3" s="7" t="s">
        <v>1</v>
      </c>
      <c r="B3" s="15"/>
      <c r="C3" s="15"/>
      <c r="D3" s="15"/>
      <c r="E3" s="15"/>
      <c r="F3" s="15"/>
      <c r="G3" s="15"/>
      <c r="H3" s="15"/>
    </row>
    <row r="4" spans="1:8">
      <c r="A4" s="9" t="s">
        <v>2</v>
      </c>
      <c r="B4" s="16">
        <v>1000</v>
      </c>
      <c r="C4" s="16">
        <v>9000</v>
      </c>
      <c r="D4" s="16">
        <v>10000</v>
      </c>
      <c r="E4" s="16">
        <v>9000</v>
      </c>
      <c r="F4" s="16">
        <v>2000</v>
      </c>
      <c r="G4" s="16">
        <v>120</v>
      </c>
      <c r="H4" s="16">
        <v>1080000</v>
      </c>
    </row>
    <row r="5" spans="1:8">
      <c r="A5" s="9" t="s">
        <v>3</v>
      </c>
      <c r="B5" s="16">
        <v>1500</v>
      </c>
      <c r="C5" s="16">
        <v>8000</v>
      </c>
      <c r="D5" s="16">
        <v>7000</v>
      </c>
      <c r="E5" s="16">
        <v>8000</v>
      </c>
      <c r="F5" s="16">
        <v>500</v>
      </c>
      <c r="G5" s="16">
        <v>140</v>
      </c>
      <c r="H5" s="16">
        <v>1120000</v>
      </c>
    </row>
    <row r="6" spans="1:8">
      <c r="A6" s="9" t="s">
        <v>4</v>
      </c>
      <c r="B6" s="16">
        <v>500</v>
      </c>
      <c r="C6" s="16">
        <v>10000</v>
      </c>
      <c r="D6" s="16">
        <v>12000</v>
      </c>
      <c r="E6" s="16">
        <v>10000</v>
      </c>
      <c r="F6" s="16">
        <v>2500</v>
      </c>
      <c r="G6" s="16">
        <v>180</v>
      </c>
      <c r="H6" s="16">
        <v>1800000</v>
      </c>
    </row>
    <row r="7" spans="1:8">
      <c r="A7" s="7" t="s">
        <v>5</v>
      </c>
      <c r="B7" s="16"/>
      <c r="C7" s="16"/>
      <c r="D7" s="16"/>
      <c r="E7" s="16"/>
      <c r="F7" s="16"/>
      <c r="G7" s="16"/>
      <c r="H7" s="16"/>
    </row>
    <row r="8" spans="1:8">
      <c r="A8" s="9" t="s">
        <v>6</v>
      </c>
      <c r="B8" s="16">
        <v>1000</v>
      </c>
      <c r="C8" s="16">
        <v>22000</v>
      </c>
      <c r="D8" s="16">
        <v>20000</v>
      </c>
      <c r="E8" s="16">
        <v>21000</v>
      </c>
      <c r="F8" s="16">
        <v>0</v>
      </c>
      <c r="G8" s="16">
        <v>180</v>
      </c>
      <c r="H8" s="16">
        <v>378000</v>
      </c>
    </row>
    <row r="9" spans="1:8">
      <c r="A9" s="9" t="s">
        <v>7</v>
      </c>
      <c r="B9" s="16">
        <v>500</v>
      </c>
      <c r="C9" s="16">
        <v>25500</v>
      </c>
      <c r="D9" s="16">
        <v>25000</v>
      </c>
      <c r="E9" s="16">
        <v>25500</v>
      </c>
      <c r="F9" s="16">
        <v>0</v>
      </c>
      <c r="G9" s="16">
        <v>200</v>
      </c>
      <c r="H9" s="16">
        <v>5100000</v>
      </c>
    </row>
    <row r="10" spans="1:8">
      <c r="A10" s="9" t="s">
        <v>8</v>
      </c>
      <c r="B10" s="16">
        <v>200</v>
      </c>
      <c r="C10" s="16">
        <v>28000</v>
      </c>
      <c r="D10" s="16">
        <v>30000</v>
      </c>
      <c r="E10" s="16">
        <v>28000</v>
      </c>
      <c r="F10" s="16">
        <v>2200</v>
      </c>
      <c r="G10" s="16">
        <v>250</v>
      </c>
      <c r="H10" s="16">
        <v>7000000</v>
      </c>
    </row>
    <row r="11" spans="1:8">
      <c r="A11" s="7" t="s">
        <v>9</v>
      </c>
      <c r="B11" s="16"/>
      <c r="C11" s="16"/>
      <c r="D11" s="16"/>
      <c r="E11" s="16"/>
      <c r="F11" s="16"/>
      <c r="G11" s="16"/>
      <c r="H11" s="16"/>
    </row>
    <row r="12" spans="1:8">
      <c r="A12" s="9" t="s">
        <v>10</v>
      </c>
      <c r="B12" s="16">
        <v>300</v>
      </c>
      <c r="C12" s="16">
        <v>55000</v>
      </c>
      <c r="D12" s="16">
        <v>5000</v>
      </c>
      <c r="E12" s="16">
        <v>5300</v>
      </c>
      <c r="F12" s="16">
        <v>0</v>
      </c>
      <c r="G12" s="16">
        <v>400</v>
      </c>
      <c r="H12" s="16">
        <v>2120000</v>
      </c>
    </row>
    <row r="13" spans="1:8">
      <c r="A13" s="9" t="s">
        <v>11</v>
      </c>
      <c r="B13" s="16">
        <v>600</v>
      </c>
      <c r="C13" s="16">
        <v>7000</v>
      </c>
      <c r="D13" s="16">
        <v>6000</v>
      </c>
      <c r="E13" s="16">
        <v>6600</v>
      </c>
      <c r="F13" s="16">
        <v>0</v>
      </c>
      <c r="G13" s="16">
        <v>420</v>
      </c>
      <c r="H13" s="16">
        <v>2772000</v>
      </c>
    </row>
    <row r="14" spans="1:8">
      <c r="A14" s="9" t="s">
        <v>12</v>
      </c>
      <c r="B14" s="16">
        <v>1000</v>
      </c>
      <c r="C14" s="16">
        <v>6000</v>
      </c>
      <c r="D14" s="16">
        <v>5000</v>
      </c>
      <c r="E14" s="16">
        <v>6000</v>
      </c>
      <c r="F14" s="16">
        <v>0</v>
      </c>
      <c r="G14" s="16">
        <v>500</v>
      </c>
      <c r="H14" s="16">
        <v>3000000</v>
      </c>
    </row>
    <row r="15" spans="1:8">
      <c r="A15" s="9" t="s">
        <v>13</v>
      </c>
      <c r="B15" s="16">
        <v>500</v>
      </c>
      <c r="C15" s="16">
        <v>4200</v>
      </c>
      <c r="D15" s="16">
        <v>4000</v>
      </c>
      <c r="E15" s="16">
        <v>4200</v>
      </c>
      <c r="F15" s="16">
        <v>300</v>
      </c>
      <c r="G15" s="16">
        <v>600</v>
      </c>
      <c r="H15" s="16">
        <v>2520000</v>
      </c>
    </row>
    <row r="20" spans="6:6">
      <c r="F20" s="10"/>
    </row>
    <row r="54" spans="10:10">
      <c r="J54" s="2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Q35"/>
  <sheetViews>
    <sheetView tabSelected="1" topLeftCell="M1" workbookViewId="0">
      <selection activeCell="Q3" sqref="Q3"/>
    </sheetView>
    <sheetView workbookViewId="1"/>
  </sheetViews>
  <sheetFormatPr baseColWidth="10" defaultRowHeight="15" outlineLevelCol="2"/>
  <cols>
    <col min="1" max="1" width="20.28515625" bestFit="1" customWidth="1"/>
    <col min="2" max="5" width="11.42578125" customWidth="1" outlineLevel="2"/>
    <col min="6" max="6" width="11.42578125" customWidth="1" outlineLevel="1"/>
    <col min="7" max="9" width="11.42578125" customWidth="1" outlineLevel="2"/>
    <col min="10" max="10" width="11.42578125" customWidth="1" outlineLevel="1"/>
    <col min="11" max="13" width="11.42578125" customWidth="1" outlineLevel="2"/>
    <col min="14" max="14" width="11.42578125" customWidth="1" outlineLevel="1"/>
    <col min="15" max="17" width="11.42578125" customWidth="1" outlineLevel="2"/>
    <col min="18" max="18" width="11.42578125" customWidth="1" outlineLevel="1"/>
    <col min="20" max="22" width="11.42578125" style="46" hidden="1" customWidth="1" outlineLevel="1"/>
    <col min="23" max="23" width="11.42578125" style="46" hidden="1" customWidth="1" outlineLevel="2"/>
    <col min="24" max="24" width="12" style="46" hidden="1" customWidth="1" outlineLevel="2"/>
    <col min="25" max="28" width="10.5703125" style="46" hidden="1" customWidth="1" outlineLevel="2"/>
    <col min="29" max="30" width="9.5703125" style="46" hidden="1" customWidth="1" outlineLevel="2"/>
    <col min="31" max="31" width="11.42578125" style="46" hidden="1" customWidth="1" outlineLevel="1" collapsed="1"/>
    <col min="32" max="32" width="11.42578125" style="46" hidden="1" customWidth="1" outlineLevel="2"/>
    <col min="33" max="33" width="12" style="46" hidden="1" customWidth="1" outlineLevel="2"/>
    <col min="34" max="36" width="10.5703125" style="46" hidden="1" customWidth="1" outlineLevel="2"/>
    <col min="37" max="38" width="9.5703125" style="46" hidden="1" customWidth="1" outlineLevel="2"/>
    <col min="39" max="39" width="11.42578125" style="46" hidden="1" customWidth="1" outlineLevel="1" collapsed="1"/>
    <col min="40" max="40" width="11.42578125" style="46" hidden="1" customWidth="1" outlineLevel="2"/>
    <col min="41" max="41" width="12" style="46" hidden="1" customWidth="1" outlineLevel="2"/>
    <col min="42" max="44" width="10.5703125" style="46" hidden="1" customWidth="1" outlineLevel="2"/>
    <col min="45" max="46" width="9.5703125" style="46" hidden="1" customWidth="1" outlineLevel="2"/>
    <col min="47" max="47" width="11.42578125" style="46" hidden="1" customWidth="1" outlineLevel="1" collapsed="1"/>
    <col min="48" max="48" width="11.42578125" style="46" hidden="1" customWidth="1" outlineLevel="2"/>
    <col min="49" max="49" width="12" style="46" hidden="1" customWidth="1" outlineLevel="2"/>
    <col min="50" max="52" width="10.5703125" style="46" hidden="1" customWidth="1" outlineLevel="2"/>
    <col min="53" max="54" width="9.5703125" style="46" hidden="1" customWidth="1" outlineLevel="2"/>
    <col min="55" max="55" width="11.42578125" style="46" hidden="1" customWidth="1" outlineLevel="1" collapsed="1"/>
    <col min="56" max="56" width="11.42578125" style="46" hidden="1" customWidth="1" outlineLevel="2"/>
    <col min="57" max="57" width="12" style="46" hidden="1" customWidth="1" outlineLevel="2"/>
    <col min="58" max="60" width="10.5703125" style="46" hidden="1" customWidth="1" outlineLevel="2"/>
    <col min="61" max="62" width="9.5703125" style="46" hidden="1" customWidth="1" outlineLevel="2"/>
    <col min="63" max="63" width="11.42578125" style="46" hidden="1" customWidth="1" outlineLevel="1" collapsed="1"/>
    <col min="64" max="64" width="11.42578125" style="46" hidden="1" customWidth="1" outlineLevel="2"/>
    <col min="65" max="65" width="12" style="46" hidden="1" customWidth="1" outlineLevel="2"/>
    <col min="66" max="68" width="10.5703125" style="46" hidden="1" customWidth="1" outlineLevel="2"/>
    <col min="69" max="70" width="9.5703125" style="46" hidden="1" customWidth="1" outlineLevel="2"/>
    <col min="71" max="71" width="11.42578125" style="46" hidden="1" customWidth="1" outlineLevel="1" collapsed="1"/>
    <col min="72" max="72" width="11.42578125" style="46" hidden="1" customWidth="1" outlineLevel="2"/>
    <col min="73" max="73" width="12" style="46" hidden="1" customWidth="1" outlineLevel="2"/>
    <col min="74" max="76" width="10.5703125" style="46" hidden="1" customWidth="1" outlineLevel="2"/>
    <col min="77" max="78" width="9.5703125" style="46" hidden="1" customWidth="1" outlineLevel="2"/>
    <col min="79" max="79" width="11.42578125" style="46" hidden="1" customWidth="1" outlineLevel="1" collapsed="1"/>
    <col min="80" max="80" width="11.42578125" style="46" hidden="1" customWidth="1" outlineLevel="2"/>
    <col min="81" max="81" width="12" style="46" hidden="1" customWidth="1" outlineLevel="2"/>
    <col min="82" max="84" width="10.5703125" style="46" hidden="1" customWidth="1" outlineLevel="2"/>
    <col min="85" max="86" width="9.5703125" style="46" hidden="1" customWidth="1" outlineLevel="2"/>
    <col min="87" max="87" width="11.42578125" style="46" hidden="1" customWidth="1" outlineLevel="1"/>
    <col min="88" max="88" width="19" customWidth="1" collapsed="1"/>
    <col min="89" max="111" width="11.42578125" hidden="1" customWidth="1" outlineLevel="1"/>
    <col min="112" max="112" width="15.42578125" bestFit="1" customWidth="1" collapsed="1"/>
    <col min="113" max="113" width="14.85546875" bestFit="1" customWidth="1"/>
    <col min="114" max="114" width="14.5703125" customWidth="1"/>
    <col min="115" max="115" width="11.5703125" customWidth="1"/>
    <col min="116" max="116" width="12.7109375" bestFit="1" customWidth="1"/>
  </cols>
  <sheetData>
    <row r="1" spans="1:119" ht="105">
      <c r="A1" s="57"/>
      <c r="B1" s="58" t="s">
        <v>132</v>
      </c>
      <c r="C1" s="87" t="s">
        <v>209</v>
      </c>
      <c r="D1" s="87" t="s">
        <v>210</v>
      </c>
      <c r="E1" s="87" t="s">
        <v>64</v>
      </c>
      <c r="F1" s="58" t="s">
        <v>128</v>
      </c>
      <c r="G1" s="58" t="s">
        <v>133</v>
      </c>
      <c r="H1" s="87" t="s">
        <v>211</v>
      </c>
      <c r="I1" s="87" t="s">
        <v>212</v>
      </c>
      <c r="J1" s="58" t="s">
        <v>129</v>
      </c>
      <c r="K1" s="58" t="s">
        <v>134</v>
      </c>
      <c r="L1" s="87" t="s">
        <v>213</v>
      </c>
      <c r="M1" s="87" t="s">
        <v>214</v>
      </c>
      <c r="N1" s="58" t="s">
        <v>130</v>
      </c>
      <c r="O1" s="58" t="s">
        <v>135</v>
      </c>
      <c r="P1" s="87" t="s">
        <v>215</v>
      </c>
      <c r="Q1" s="87" t="s">
        <v>216</v>
      </c>
      <c r="R1" s="58" t="s">
        <v>131</v>
      </c>
      <c r="S1" s="4" t="s">
        <v>25</v>
      </c>
      <c r="T1" s="58" t="s">
        <v>181</v>
      </c>
      <c r="U1" s="58" t="s">
        <v>126</v>
      </c>
      <c r="V1" s="139" t="s">
        <v>208</v>
      </c>
      <c r="W1" s="43" t="s">
        <v>138</v>
      </c>
      <c r="X1" s="58" t="s">
        <v>160</v>
      </c>
      <c r="Y1" s="58" t="s">
        <v>137</v>
      </c>
      <c r="Z1" s="87" t="s">
        <v>207</v>
      </c>
      <c r="AA1" s="58" t="s">
        <v>178</v>
      </c>
      <c r="AB1" s="81" t="s">
        <v>205</v>
      </c>
      <c r="AC1" s="43" t="s">
        <v>136</v>
      </c>
      <c r="AD1" s="58" t="s">
        <v>182</v>
      </c>
      <c r="AE1" s="58" t="s">
        <v>204</v>
      </c>
      <c r="AF1" s="43" t="s">
        <v>141</v>
      </c>
      <c r="AG1" s="58" t="s">
        <v>161</v>
      </c>
      <c r="AH1" s="58" t="s">
        <v>140</v>
      </c>
      <c r="AI1" s="87" t="s">
        <v>207</v>
      </c>
      <c r="AJ1" s="58" t="s">
        <v>183</v>
      </c>
      <c r="AK1" s="43" t="s">
        <v>139</v>
      </c>
      <c r="AL1" s="58" t="s">
        <v>184</v>
      </c>
      <c r="AM1" s="58" t="s">
        <v>203</v>
      </c>
      <c r="AN1" s="43" t="s">
        <v>144</v>
      </c>
      <c r="AO1" s="58" t="s">
        <v>162</v>
      </c>
      <c r="AP1" s="58" t="s">
        <v>143</v>
      </c>
      <c r="AQ1" s="87" t="s">
        <v>207</v>
      </c>
      <c r="AR1" s="58" t="s">
        <v>185</v>
      </c>
      <c r="AS1" s="43" t="s">
        <v>142</v>
      </c>
      <c r="AT1" s="58" t="s">
        <v>186</v>
      </c>
      <c r="AU1" s="58" t="s">
        <v>202</v>
      </c>
      <c r="AV1" s="43" t="s">
        <v>147</v>
      </c>
      <c r="AW1" s="58" t="s">
        <v>163</v>
      </c>
      <c r="AX1" s="58" t="s">
        <v>146</v>
      </c>
      <c r="AY1" s="87" t="s">
        <v>207</v>
      </c>
      <c r="AZ1" s="58" t="s">
        <v>187</v>
      </c>
      <c r="BA1" s="43" t="s">
        <v>145</v>
      </c>
      <c r="BB1" s="58" t="s">
        <v>188</v>
      </c>
      <c r="BC1" s="58" t="s">
        <v>201</v>
      </c>
      <c r="BD1" s="43" t="s">
        <v>150</v>
      </c>
      <c r="BE1" s="58" t="s">
        <v>164</v>
      </c>
      <c r="BF1" s="58" t="s">
        <v>149</v>
      </c>
      <c r="BG1" s="87" t="s">
        <v>207</v>
      </c>
      <c r="BH1" s="58" t="s">
        <v>189</v>
      </c>
      <c r="BI1" s="43" t="s">
        <v>148</v>
      </c>
      <c r="BJ1" s="58" t="s">
        <v>190</v>
      </c>
      <c r="BK1" s="58" t="s">
        <v>200</v>
      </c>
      <c r="BL1" s="43" t="s">
        <v>153</v>
      </c>
      <c r="BM1" s="58" t="s">
        <v>165</v>
      </c>
      <c r="BN1" s="58" t="s">
        <v>152</v>
      </c>
      <c r="BO1" s="87" t="s">
        <v>207</v>
      </c>
      <c r="BP1" s="58" t="s">
        <v>191</v>
      </c>
      <c r="BQ1" s="43" t="s">
        <v>151</v>
      </c>
      <c r="BR1" s="58" t="s">
        <v>192</v>
      </c>
      <c r="BS1" s="58" t="s">
        <v>199</v>
      </c>
      <c r="BT1" s="43" t="s">
        <v>156</v>
      </c>
      <c r="BU1" s="58" t="s">
        <v>166</v>
      </c>
      <c r="BV1" s="58" t="s">
        <v>155</v>
      </c>
      <c r="BW1" s="87" t="s">
        <v>207</v>
      </c>
      <c r="BX1" s="58" t="s">
        <v>193</v>
      </c>
      <c r="BY1" s="43" t="s">
        <v>154</v>
      </c>
      <c r="BZ1" s="58" t="s">
        <v>194</v>
      </c>
      <c r="CA1" s="58" t="s">
        <v>198</v>
      </c>
      <c r="CB1" s="43" t="s">
        <v>159</v>
      </c>
      <c r="CC1" s="58" t="s">
        <v>167</v>
      </c>
      <c r="CD1" s="58" t="s">
        <v>158</v>
      </c>
      <c r="CE1" s="87" t="s">
        <v>207</v>
      </c>
      <c r="CF1" s="58" t="s">
        <v>195</v>
      </c>
      <c r="CG1" s="43" t="s">
        <v>157</v>
      </c>
      <c r="CH1" s="58" t="s">
        <v>196</v>
      </c>
      <c r="CI1" s="58" t="s">
        <v>197</v>
      </c>
      <c r="CJ1" s="4" t="s">
        <v>26</v>
      </c>
      <c r="CK1" s="14" t="s">
        <v>86</v>
      </c>
      <c r="CL1" s="89" t="s">
        <v>87</v>
      </c>
      <c r="CM1" s="89"/>
      <c r="CN1" s="89"/>
      <c r="CO1" s="89" t="s">
        <v>88</v>
      </c>
      <c r="CP1" s="89"/>
      <c r="CQ1" s="89"/>
      <c r="CR1" s="89" t="s">
        <v>89</v>
      </c>
      <c r="CS1" s="89"/>
      <c r="CT1" s="89"/>
      <c r="CU1" s="89"/>
      <c r="CV1" s="89"/>
      <c r="CW1" s="14" t="s">
        <v>90</v>
      </c>
      <c r="CX1" s="14" t="s">
        <v>91</v>
      </c>
      <c r="CY1" s="14" t="s">
        <v>179</v>
      </c>
      <c r="CZ1" s="14" t="s">
        <v>93</v>
      </c>
      <c r="DA1" s="14" t="s">
        <v>94</v>
      </c>
      <c r="DB1" s="14" t="s">
        <v>95</v>
      </c>
      <c r="DC1" s="14" t="s">
        <v>96</v>
      </c>
      <c r="DD1" s="14" t="s">
        <v>180</v>
      </c>
      <c r="DE1" s="14" t="s">
        <v>98</v>
      </c>
      <c r="DF1" s="14" t="s">
        <v>99</v>
      </c>
      <c r="DG1" s="14" t="s">
        <v>100</v>
      </c>
      <c r="DH1" s="4" t="s">
        <v>27</v>
      </c>
      <c r="DI1" s="42" t="s">
        <v>28</v>
      </c>
    </row>
    <row r="2" spans="1:119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7"/>
      <c r="U2" s="91">
        <f>Feuil5!E21</f>
        <v>85050</v>
      </c>
      <c r="V2" s="85"/>
      <c r="W2" s="49"/>
      <c r="X2" s="50"/>
      <c r="Y2" s="91">
        <f>SUM(X3:X14)</f>
        <v>947000</v>
      </c>
      <c r="Z2" s="85"/>
      <c r="AA2" s="92">
        <f>ROUNDUP(Y2/$U$2,0)</f>
        <v>12</v>
      </c>
      <c r="AB2" s="92">
        <f>Y2/$U$2</f>
        <v>11.134626690182246</v>
      </c>
      <c r="AC2" s="90">
        <f>Feuil5!B16</f>
        <v>100000</v>
      </c>
      <c r="AD2" s="90">
        <f>AC2*AA2</f>
        <v>1200000</v>
      </c>
      <c r="AE2" s="47"/>
      <c r="AF2" s="49"/>
      <c r="AG2" s="50"/>
      <c r="AH2" s="91">
        <f>SUM(AG3:AG14)</f>
        <v>275000</v>
      </c>
      <c r="AI2" s="85"/>
      <c r="AJ2" s="92">
        <f>ROUNDUP(AH2/$U$2,0)</f>
        <v>4</v>
      </c>
      <c r="AK2" s="91">
        <f>Feuil5!C16</f>
        <v>50000</v>
      </c>
      <c r="AL2" s="90">
        <f>AK2*AJ2</f>
        <v>200000</v>
      </c>
      <c r="AM2" s="47"/>
      <c r="AN2" s="49"/>
      <c r="AO2" s="50"/>
      <c r="AP2" s="91">
        <f>SUM(AO3:AO14)</f>
        <v>450000</v>
      </c>
      <c r="AQ2" s="85"/>
      <c r="AR2" s="92">
        <f>ROUNDUP(AP2/$U$2,0)</f>
        <v>6</v>
      </c>
      <c r="AS2" s="91">
        <f>Feuil5!D16</f>
        <v>75000</v>
      </c>
      <c r="AT2" s="90">
        <f>AS2*AR2</f>
        <v>450000</v>
      </c>
      <c r="AU2" s="47"/>
      <c r="AV2" s="49"/>
      <c r="AW2" s="50"/>
      <c r="AX2" s="91">
        <f>SUM(AW3:AW14)</f>
        <v>345000</v>
      </c>
      <c r="AY2" s="85"/>
      <c r="AZ2" s="92">
        <f>ROUNDUP(AX2/$U$2,0)</f>
        <v>5</v>
      </c>
      <c r="BA2" s="91">
        <f>Feuil5!E16</f>
        <v>60000</v>
      </c>
      <c r="BB2" s="90">
        <f>BA2*AZ2</f>
        <v>300000</v>
      </c>
      <c r="BC2" s="47"/>
      <c r="BD2" s="49"/>
      <c r="BE2" s="50"/>
      <c r="BF2" s="91">
        <f>SUM(BE3:BE14)</f>
        <v>490000</v>
      </c>
      <c r="BG2" s="85"/>
      <c r="BH2" s="92">
        <f>ROUNDUP(BF2/$U$2,0)</f>
        <v>6</v>
      </c>
      <c r="BI2" s="91">
        <f>Feuil5!F16</f>
        <v>60000</v>
      </c>
      <c r="BJ2" s="90">
        <f>BI2*BH2</f>
        <v>360000</v>
      </c>
      <c r="BK2" s="47"/>
      <c r="BL2" s="49"/>
      <c r="BM2" s="50"/>
      <c r="BN2" s="91">
        <f>SUM(BM3:BM14)</f>
        <v>575000</v>
      </c>
      <c r="BO2" s="85"/>
      <c r="BP2" s="92">
        <f>ROUNDUP(BN2/$U$2,0)</f>
        <v>7</v>
      </c>
      <c r="BQ2" s="91">
        <f>Feuil5!G16</f>
        <v>80000</v>
      </c>
      <c r="BR2" s="90">
        <f>BQ2*BP2</f>
        <v>560000</v>
      </c>
      <c r="BS2" s="47"/>
      <c r="BT2" s="49"/>
      <c r="BU2" s="50"/>
      <c r="BV2" s="91">
        <f>SUM(BU3:BU14)</f>
        <v>656000</v>
      </c>
      <c r="BW2" s="85"/>
      <c r="BX2" s="92">
        <f>ROUNDUP(BV2/$U$2,0)</f>
        <v>8</v>
      </c>
      <c r="BY2" s="91">
        <f>Feuil5!H16</f>
        <v>150000</v>
      </c>
      <c r="BZ2" s="90">
        <f>BY2*BX2</f>
        <v>1200000</v>
      </c>
      <c r="CA2" s="47"/>
      <c r="CB2" s="49"/>
      <c r="CC2" s="50"/>
      <c r="CD2" s="91">
        <f>SUM(CC3:CC14)</f>
        <v>400000</v>
      </c>
      <c r="CE2" s="85"/>
      <c r="CF2" s="92">
        <f>ROUNDUP(CD2/$U$2,0)</f>
        <v>5</v>
      </c>
      <c r="CG2" s="91">
        <f>Feuil5!I16</f>
        <v>75000</v>
      </c>
      <c r="CH2" s="90">
        <f>CG2*CF2</f>
        <v>375000</v>
      </c>
      <c r="CI2" s="47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79"/>
      <c r="DK2" s="79"/>
      <c r="DL2" s="79"/>
      <c r="DM2" s="79"/>
      <c r="DN2" s="79"/>
      <c r="DO2" s="79"/>
    </row>
    <row r="3" spans="1:119">
      <c r="A3" s="9" t="s">
        <v>2</v>
      </c>
      <c r="B3" s="9">
        <f>Feuil5!$B4+Feuil5!$F4</f>
        <v>20</v>
      </c>
      <c r="C3" s="9">
        <f>$V$4*Z3*AA$2</f>
        <v>30411.826821541705</v>
      </c>
      <c r="D3" s="9">
        <f>$V$4*BG3*BH$2</f>
        <v>29387.755102040821</v>
      </c>
      <c r="E3" s="9">
        <f>C3+D3</f>
        <v>59799.581923582526</v>
      </c>
      <c r="F3" s="5">
        <f>B3*Feuil5!$F$21</f>
        <v>8.4656084656084651</v>
      </c>
      <c r="G3" s="9">
        <f>Feuil5!$C4+Feuil5!$G4</f>
        <v>0</v>
      </c>
      <c r="H3" s="9">
        <f>$V$7*AI3*AJ$2</f>
        <v>0</v>
      </c>
      <c r="I3" s="9">
        <f>V$7*BO3*BP$2</f>
        <v>0</v>
      </c>
      <c r="J3" s="5">
        <f>G3*Feuil5!$F$22</f>
        <v>0</v>
      </c>
      <c r="K3" s="9">
        <f>Feuil5!$D4+Feuil5!$H4</f>
        <v>9</v>
      </c>
      <c r="L3" s="9">
        <f>V$10*AQ3*AR$2</f>
        <v>15199.999999999998</v>
      </c>
      <c r="M3" s="9">
        <f>V$10*BW3*BX$2</f>
        <v>11121.951219512195</v>
      </c>
      <c r="N3" s="5">
        <f>K3*Feuil5!$F$23</f>
        <v>3.6190476190476186</v>
      </c>
      <c r="O3" s="9">
        <f>Feuil5!$E4+Feuil5!$I4</f>
        <v>5</v>
      </c>
      <c r="P3" s="9">
        <f>V$13*AY3*AZ$2</f>
        <v>0</v>
      </c>
      <c r="Q3" s="9">
        <f>V$13*CE3*CF$2</f>
        <v>15750</v>
      </c>
      <c r="R3" s="5">
        <f>O3*Feuil5!$F$24</f>
        <v>2.2222222222222223</v>
      </c>
      <c r="S3" s="5">
        <f>F3+J3+N3+R3</f>
        <v>14.306878306878307</v>
      </c>
      <c r="T3" s="48">
        <f>Feuil1!D4</f>
        <v>10000</v>
      </c>
      <c r="U3" s="90"/>
      <c r="V3" s="86" t="s">
        <v>120</v>
      </c>
      <c r="W3" s="47">
        <f>Feuil5!B4</f>
        <v>10</v>
      </c>
      <c r="X3" s="51">
        <f>$T3*W3</f>
        <v>100000</v>
      </c>
      <c r="Y3" s="91"/>
      <c r="Z3" s="138">
        <f>X3/Y$2</f>
        <v>0.10559662090813093</v>
      </c>
      <c r="AA3" s="92"/>
      <c r="AB3" s="92"/>
      <c r="AC3" s="90"/>
      <c r="AD3" s="90"/>
      <c r="AE3" s="47">
        <f>AD$2*W3/Y$2/5</f>
        <v>2.5343189017951424</v>
      </c>
      <c r="AF3" s="47">
        <f>Feuil5!C4</f>
        <v>0</v>
      </c>
      <c r="AG3" s="51">
        <f>$T3*AF3</f>
        <v>0</v>
      </c>
      <c r="AH3" s="91"/>
      <c r="AI3" s="138">
        <f>AG3/AH$2</f>
        <v>0</v>
      </c>
      <c r="AJ3" s="92"/>
      <c r="AK3" s="90"/>
      <c r="AL3" s="90"/>
      <c r="AM3" s="47">
        <f>AL$2*AF3/AH$2/5</f>
        <v>0</v>
      </c>
      <c r="AN3" s="47">
        <f>Feuil5!D4</f>
        <v>5</v>
      </c>
      <c r="AO3" s="51">
        <f>$T3*AN3</f>
        <v>50000</v>
      </c>
      <c r="AP3" s="91"/>
      <c r="AQ3" s="138">
        <f>AO3/AP$2</f>
        <v>0.1111111111111111</v>
      </c>
      <c r="AR3" s="92"/>
      <c r="AS3" s="90"/>
      <c r="AT3" s="90"/>
      <c r="AU3" s="47">
        <f>AT$2*AN3/AP$2/5</f>
        <v>1</v>
      </c>
      <c r="AV3" s="47">
        <f>Feuil5!E4</f>
        <v>0</v>
      </c>
      <c r="AW3" s="51">
        <f>$T3*AV3</f>
        <v>0</v>
      </c>
      <c r="AX3" s="91"/>
      <c r="AY3" s="138">
        <f>AW3/AX$2</f>
        <v>0</v>
      </c>
      <c r="AZ3" s="92"/>
      <c r="BA3" s="90"/>
      <c r="BB3" s="90"/>
      <c r="BC3" s="47">
        <f>BB$2*AV3/AX$2/5</f>
        <v>0</v>
      </c>
      <c r="BD3" s="47">
        <f>Feuil5!F4</f>
        <v>10</v>
      </c>
      <c r="BE3" s="51">
        <f>$T3*BD3</f>
        <v>100000</v>
      </c>
      <c r="BF3" s="91"/>
      <c r="BG3" s="138">
        <f>BE3/BF$2</f>
        <v>0.20408163265306123</v>
      </c>
      <c r="BH3" s="92"/>
      <c r="BI3" s="90"/>
      <c r="BJ3" s="90"/>
      <c r="BK3" s="47">
        <f>BJ$2*BD3/BF$2/5</f>
        <v>1.4693877551020409</v>
      </c>
      <c r="BL3" s="47">
        <f>Feuil5!G4</f>
        <v>0</v>
      </c>
      <c r="BM3" s="51">
        <f>$T3*BL3</f>
        <v>0</v>
      </c>
      <c r="BN3" s="91"/>
      <c r="BO3" s="138">
        <f>BM3/BN$2</f>
        <v>0</v>
      </c>
      <c r="BP3" s="92"/>
      <c r="BQ3" s="90"/>
      <c r="BR3" s="90"/>
      <c r="BS3" s="47">
        <f>BR$2*BL3/BN$2/5</f>
        <v>0</v>
      </c>
      <c r="BT3" s="47">
        <f>Feuil5!H4</f>
        <v>4</v>
      </c>
      <c r="BU3" s="51">
        <f>$T3*BT3</f>
        <v>40000</v>
      </c>
      <c r="BV3" s="91"/>
      <c r="BW3" s="138">
        <f>BU3/BV$2</f>
        <v>6.097560975609756E-2</v>
      </c>
      <c r="BX3" s="92"/>
      <c r="BY3" s="90"/>
      <c r="BZ3" s="90"/>
      <c r="CA3" s="47">
        <f>BZ$2*BT3/BV$2/5</f>
        <v>1.4634146341463414</v>
      </c>
      <c r="CB3" s="47">
        <f>Feuil5!I4</f>
        <v>5</v>
      </c>
      <c r="CC3" s="51">
        <f>$T3*CB3</f>
        <v>50000</v>
      </c>
      <c r="CD3" s="91"/>
      <c r="CE3" s="138">
        <f>CC3/CD$2</f>
        <v>0.125</v>
      </c>
      <c r="CF3" s="92"/>
      <c r="CG3" s="90"/>
      <c r="CH3" s="90"/>
      <c r="CI3" s="47">
        <f>CH$2*CB3/CD$2/5</f>
        <v>0.9375</v>
      </c>
      <c r="CJ3" s="5">
        <f>SUM(AE3,AM3,AU3,BC3,BK3,BS3,CA3,CI3)</f>
        <v>7.4046212910435241</v>
      </c>
      <c r="CK3" s="5">
        <f>Feuil6!B$4*Feuil6!B6</f>
        <v>10</v>
      </c>
      <c r="CL3" s="5">
        <f>Feuil6!C$4*Feuil6!C6</f>
        <v>15</v>
      </c>
      <c r="CM3" s="5">
        <f>Feuil6!D$4*Feuil6!D6</f>
        <v>0</v>
      </c>
      <c r="CN3" s="5">
        <f>Feuil6!E$4*Feuil6!E6</f>
        <v>0</v>
      </c>
      <c r="CO3" s="5">
        <f>Feuil6!F$4*Feuil6!F6</f>
        <v>20</v>
      </c>
      <c r="CP3" s="5">
        <f>Feuil6!G$4*Feuil6!G6</f>
        <v>0</v>
      </c>
      <c r="CQ3" s="5">
        <f>Feuil6!H$4*Feuil6!H6</f>
        <v>0</v>
      </c>
      <c r="CR3" s="5">
        <f>Feuil6!I$4*Feuil6!I6</f>
        <v>10</v>
      </c>
      <c r="CS3" s="5">
        <f>Feuil6!J$4*Feuil6!J6</f>
        <v>0</v>
      </c>
      <c r="CT3" s="5">
        <f>Feuil6!K$4*Feuil6!K6</f>
        <v>0</v>
      </c>
      <c r="CU3" s="5">
        <f>Feuil6!L$4*Feuil6!L6</f>
        <v>0</v>
      </c>
      <c r="CV3" s="5">
        <f>Feuil6!M$4*Feuil6!M6</f>
        <v>0</v>
      </c>
      <c r="CW3" s="5">
        <f>Feuil6!N$4*Feuil6!N6</f>
        <v>0</v>
      </c>
      <c r="CX3" s="5">
        <f>Feuil6!O$4*Feuil6!O6</f>
        <v>0</v>
      </c>
      <c r="CY3" s="5">
        <f>Feuil6!P$4*Feuil6!P6</f>
        <v>0</v>
      </c>
      <c r="CZ3" s="5">
        <f>Feuil6!Q$4*Feuil6!Q6</f>
        <v>15</v>
      </c>
      <c r="DA3" s="5">
        <f>Feuil6!R$4*Feuil6!R6</f>
        <v>0</v>
      </c>
      <c r="DB3" s="5">
        <f>Feuil6!S$4*Feuil6!S6</f>
        <v>0</v>
      </c>
      <c r="DC3" s="5">
        <f>Feuil6!T$4*Feuil6!T6</f>
        <v>0</v>
      </c>
      <c r="DD3" s="5">
        <f>Feuil6!U$4*Feuil6!U6</f>
        <v>4</v>
      </c>
      <c r="DE3" s="5">
        <f>Feuil6!V$4*Feuil6!V6</f>
        <v>0</v>
      </c>
      <c r="DF3" s="5">
        <f>Feuil6!W$4*Feuil6!W6</f>
        <v>0</v>
      </c>
      <c r="DG3" s="5">
        <f>Feuil6!X$4*Feuil6!X6</f>
        <v>1</v>
      </c>
      <c r="DH3" s="5">
        <f>SUM(CK3:DG3)</f>
        <v>75</v>
      </c>
      <c r="DI3" s="13">
        <f>S3+CJ3+DH3</f>
        <v>96.711499597921829</v>
      </c>
      <c r="DJ3" s="80"/>
      <c r="DK3" s="80"/>
      <c r="DL3" s="80"/>
      <c r="DM3" s="79"/>
      <c r="DN3" s="80"/>
      <c r="DO3" s="80"/>
    </row>
    <row r="4" spans="1:119">
      <c r="A4" s="9" t="s">
        <v>3</v>
      </c>
      <c r="B4" s="9">
        <f>Feuil5!$B5+Feuil5!$F5</f>
        <v>5</v>
      </c>
      <c r="C4" s="9">
        <f t="shared" ref="C4:C14" si="0">$V$4*Z4*AA$2</f>
        <v>10644.139387539599</v>
      </c>
      <c r="D4" s="9">
        <f t="shared" ref="D4:D14" si="1">$V$4*BG4*BH$2</f>
        <v>0</v>
      </c>
      <c r="E4" s="9">
        <f t="shared" ref="E4:E14" si="2">C4+D4</f>
        <v>10644.139387539599</v>
      </c>
      <c r="F4" s="5">
        <f>B4*Feuil5!$F$21</f>
        <v>2.1164021164021163</v>
      </c>
      <c r="G4" s="9">
        <f>Feuil5!$C5+Feuil5!$G5</f>
        <v>10</v>
      </c>
      <c r="H4" s="9">
        <f t="shared" ref="H4:H14" si="3">$V$7*AI4*AJ$2</f>
        <v>10996.363636363636</v>
      </c>
      <c r="I4" s="9">
        <f t="shared" ref="I4:I14" si="4">V$7*BO4*BP$2</f>
        <v>9203.4782608695659</v>
      </c>
      <c r="J4" s="5">
        <f>G4*Feuil5!$F$22</f>
        <v>3.8095238095238093</v>
      </c>
      <c r="K4" s="9">
        <f>Feuil5!$D5+Feuil5!$H5</f>
        <v>5</v>
      </c>
      <c r="L4" s="9">
        <f t="shared" ref="L4:L14" si="5">V$10*AQ4*AR$2</f>
        <v>10640</v>
      </c>
      <c r="M4" s="9">
        <f t="shared" ref="M4:M14" si="6">V$10*BW4*BX$2</f>
        <v>0</v>
      </c>
      <c r="N4" s="5">
        <f>K4*Feuil5!$F$23</f>
        <v>2.0105820105820102</v>
      </c>
      <c r="O4" s="9">
        <f>Feuil5!$E5+Feuil5!$I5</f>
        <v>5</v>
      </c>
      <c r="P4" s="9">
        <f t="shared" ref="P4:P14" si="7">V$13*AY4*AZ$2</f>
        <v>12782.608695652176</v>
      </c>
      <c r="Q4" s="9">
        <f t="shared" ref="Q4:Q14" si="8">V$13*CE4*CF$2</f>
        <v>0</v>
      </c>
      <c r="R4" s="5">
        <f>O4*Feuil5!$F$24</f>
        <v>2.2222222222222223</v>
      </c>
      <c r="S4" s="5">
        <f>F4+J4+N4+R4</f>
        <v>10.158730158730158</v>
      </c>
      <c r="T4" s="48">
        <f>Feuil1!D5</f>
        <v>7000</v>
      </c>
      <c r="U4" s="90"/>
      <c r="V4" s="84">
        <f>Feuil5!B21*12</f>
        <v>24000</v>
      </c>
      <c r="W4" s="47">
        <f>Feuil5!B5</f>
        <v>5</v>
      </c>
      <c r="X4" s="51">
        <f>$T4*W4</f>
        <v>35000</v>
      </c>
      <c r="Y4" s="91"/>
      <c r="Z4" s="138">
        <f t="shared" ref="Z4:Z14" si="9">X4/Y$2</f>
        <v>3.6958817317845831E-2</v>
      </c>
      <c r="AA4" s="92"/>
      <c r="AB4" s="92"/>
      <c r="AC4" s="90"/>
      <c r="AD4" s="90"/>
      <c r="AE4" s="47">
        <f t="shared" ref="AE4:AE14" si="10">AD$2*W4/Y$2/5</f>
        <v>1.2671594508975712</v>
      </c>
      <c r="AF4" s="47">
        <f>Feuil5!C5</f>
        <v>5</v>
      </c>
      <c r="AG4" s="51">
        <f>$T4*AF4</f>
        <v>35000</v>
      </c>
      <c r="AH4" s="91"/>
      <c r="AI4" s="138">
        <f t="shared" ref="AI4:AI14" si="11">AG4/AH$2</f>
        <v>0.12727272727272726</v>
      </c>
      <c r="AJ4" s="92"/>
      <c r="AK4" s="90"/>
      <c r="AL4" s="90"/>
      <c r="AM4" s="47">
        <f>AL$2*AF4/AH$2/5</f>
        <v>0.72727272727272729</v>
      </c>
      <c r="AN4" s="47">
        <f>Feuil5!D5</f>
        <v>5</v>
      </c>
      <c r="AO4" s="51">
        <f>$T4*AN4</f>
        <v>35000</v>
      </c>
      <c r="AP4" s="91"/>
      <c r="AQ4" s="138">
        <f t="shared" ref="AQ4:AQ14" si="12">AO4/AP$2</f>
        <v>7.7777777777777779E-2</v>
      </c>
      <c r="AR4" s="92"/>
      <c r="AS4" s="90"/>
      <c r="AT4" s="90"/>
      <c r="AU4" s="47">
        <f>AT$2*AN4/AP$2/5</f>
        <v>1</v>
      </c>
      <c r="AV4" s="47">
        <f>Feuil5!E5</f>
        <v>5</v>
      </c>
      <c r="AW4" s="51">
        <f>$T4*AV4</f>
        <v>35000</v>
      </c>
      <c r="AX4" s="91"/>
      <c r="AY4" s="138">
        <f t="shared" ref="AY4:AY14" si="13">AW4/AX$2</f>
        <v>0.10144927536231885</v>
      </c>
      <c r="AZ4" s="92"/>
      <c r="BA4" s="90"/>
      <c r="BB4" s="90"/>
      <c r="BC4" s="47">
        <f>BB$2*AV4/AX$2/5</f>
        <v>0.86956521739130432</v>
      </c>
      <c r="BD4" s="47">
        <f>Feuil5!F5</f>
        <v>0</v>
      </c>
      <c r="BE4" s="51">
        <f>$T4*BD4</f>
        <v>0</v>
      </c>
      <c r="BF4" s="91"/>
      <c r="BG4" s="138">
        <f t="shared" ref="BG4:BG14" si="14">BE4/BF$2</f>
        <v>0</v>
      </c>
      <c r="BH4" s="92"/>
      <c r="BI4" s="90"/>
      <c r="BJ4" s="90"/>
      <c r="BK4" s="47">
        <f>BJ$2*BD4/BF$2/5</f>
        <v>0</v>
      </c>
      <c r="BL4" s="47">
        <f>Feuil5!G5</f>
        <v>5</v>
      </c>
      <c r="BM4" s="51">
        <f>$T4*BL4</f>
        <v>35000</v>
      </c>
      <c r="BN4" s="91"/>
      <c r="BO4" s="138">
        <f t="shared" ref="BO4:BO14" si="15">BM4/BN$2</f>
        <v>6.0869565217391307E-2</v>
      </c>
      <c r="BP4" s="92"/>
      <c r="BQ4" s="90"/>
      <c r="BR4" s="90"/>
      <c r="BS4" s="47">
        <f>BR$2*BL4/BN$2/5</f>
        <v>0.97391304347826091</v>
      </c>
      <c r="BT4" s="47">
        <f>Feuil5!H5</f>
        <v>0</v>
      </c>
      <c r="BU4" s="51">
        <f>$T4*BT4</f>
        <v>0</v>
      </c>
      <c r="BV4" s="91"/>
      <c r="BW4" s="138">
        <f t="shared" ref="BW4:BW14" si="16">BU4/BV$2</f>
        <v>0</v>
      </c>
      <c r="BX4" s="92"/>
      <c r="BY4" s="90"/>
      <c r="BZ4" s="90"/>
      <c r="CA4" s="47">
        <f>BZ$2*BT4/BV$2/5</f>
        <v>0</v>
      </c>
      <c r="CB4" s="47">
        <f>Feuil5!I5</f>
        <v>0</v>
      </c>
      <c r="CC4" s="51">
        <f>$T4*CB4</f>
        <v>0</v>
      </c>
      <c r="CD4" s="91"/>
      <c r="CE4" s="138">
        <f t="shared" ref="CE4:CE14" si="17">CC4/CD$2</f>
        <v>0</v>
      </c>
      <c r="CF4" s="92"/>
      <c r="CG4" s="90"/>
      <c r="CH4" s="90"/>
      <c r="CI4" s="47">
        <f>CH$2*CB4/CD$2/5</f>
        <v>0</v>
      </c>
      <c r="CJ4" s="5">
        <f>SUM(AE4,AM4,AU4,BC4,BK4,BS4,CA4,CI4)</f>
        <v>4.837910439039864</v>
      </c>
      <c r="CK4" s="5">
        <f>Feuil6!B$4*Feuil6!B7</f>
        <v>10</v>
      </c>
      <c r="CL4" s="5">
        <f>Feuil6!C$4*Feuil6!C7</f>
        <v>0</v>
      </c>
      <c r="CM4" s="5">
        <f>Feuil6!D$4*Feuil6!D7</f>
        <v>30</v>
      </c>
      <c r="CN4" s="5">
        <f>Feuil6!E$4*Feuil6!E7</f>
        <v>0</v>
      </c>
      <c r="CO4" s="5">
        <f>Feuil6!F$4*Feuil6!F7</f>
        <v>20</v>
      </c>
      <c r="CP4" s="5">
        <f>Feuil6!G$4*Feuil6!G7</f>
        <v>0</v>
      </c>
      <c r="CQ4" s="5">
        <f>Feuil6!H$4*Feuil6!H7</f>
        <v>0</v>
      </c>
      <c r="CR4" s="5">
        <f>Feuil6!I$4*Feuil6!I7</f>
        <v>10</v>
      </c>
      <c r="CS4" s="5">
        <f>Feuil6!J$4*Feuil6!J7</f>
        <v>0</v>
      </c>
      <c r="CT4" s="5">
        <f>Feuil6!K$4*Feuil6!K7</f>
        <v>0</v>
      </c>
      <c r="CU4" s="5">
        <f>Feuil6!L$4*Feuil6!L7</f>
        <v>0</v>
      </c>
      <c r="CV4" s="5">
        <f>Feuil6!M$4*Feuil6!M7</f>
        <v>0</v>
      </c>
      <c r="CW4" s="5">
        <f>Feuil6!N$4*Feuil6!N7</f>
        <v>0</v>
      </c>
      <c r="CX4" s="5">
        <f>Feuil6!O$4*Feuil6!O7</f>
        <v>0</v>
      </c>
      <c r="CY4" s="5">
        <f>Feuil6!P$4*Feuil6!P7</f>
        <v>0</v>
      </c>
      <c r="CZ4" s="5">
        <f>Feuil6!Q$4*Feuil6!Q7</f>
        <v>15</v>
      </c>
      <c r="DA4" s="5">
        <f>Feuil6!R$4*Feuil6!R7</f>
        <v>0</v>
      </c>
      <c r="DB4" s="5">
        <f>Feuil6!S$4*Feuil6!S7</f>
        <v>0</v>
      </c>
      <c r="DC4" s="5">
        <f>Feuil6!T$4*Feuil6!T7</f>
        <v>0</v>
      </c>
      <c r="DD4" s="5">
        <f>Feuil6!U$4*Feuil6!U7</f>
        <v>4</v>
      </c>
      <c r="DE4" s="5">
        <f>Feuil6!V$4*Feuil6!V7</f>
        <v>0</v>
      </c>
      <c r="DF4" s="5">
        <f>Feuil6!W$4*Feuil6!W7</f>
        <v>0</v>
      </c>
      <c r="DG4" s="5">
        <f>Feuil6!X$4*Feuil6!X7</f>
        <v>1</v>
      </c>
      <c r="DH4" s="5">
        <f t="shared" ref="DH4:DH14" si="18">SUM(CK4:DG4)</f>
        <v>90</v>
      </c>
      <c r="DI4" s="13">
        <f>S4+CJ4+DH4</f>
        <v>104.99664059777002</v>
      </c>
      <c r="DJ4" s="80"/>
      <c r="DK4" s="80"/>
      <c r="DL4" s="80"/>
      <c r="DM4" s="79"/>
      <c r="DN4" s="80"/>
      <c r="DO4" s="80"/>
    </row>
    <row r="5" spans="1:119">
      <c r="A5" s="9" t="s">
        <v>4</v>
      </c>
      <c r="B5" s="9">
        <f>Feuil5!$B6+Feuil5!$F6</f>
        <v>5</v>
      </c>
      <c r="C5" s="9">
        <f t="shared" si="0"/>
        <v>18247.096092925025</v>
      </c>
      <c r="D5" s="9">
        <f t="shared" si="1"/>
        <v>0</v>
      </c>
      <c r="E5" s="9">
        <f t="shared" si="2"/>
        <v>18247.096092925025</v>
      </c>
      <c r="F5" s="5">
        <f>B5*Feuil5!$F$21</f>
        <v>2.1164021164021163</v>
      </c>
      <c r="G5" s="9">
        <f>Feuil5!$C6+Feuil5!$G6</f>
        <v>10</v>
      </c>
      <c r="H5" s="9">
        <f t="shared" si="3"/>
        <v>0</v>
      </c>
      <c r="I5" s="9">
        <f t="shared" si="4"/>
        <v>31554.782608695648</v>
      </c>
      <c r="J5" s="5">
        <f>G5*Feuil5!$F$22</f>
        <v>3.8095238095238093</v>
      </c>
      <c r="K5" s="9">
        <f>Feuil5!$D6+Feuil5!$H6</f>
        <v>8</v>
      </c>
      <c r="L5" s="9">
        <f t="shared" si="5"/>
        <v>0</v>
      </c>
      <c r="M5" s="9">
        <f t="shared" si="6"/>
        <v>26692.682926829268</v>
      </c>
      <c r="N5" s="5">
        <f>K5*Feuil5!$F$23</f>
        <v>3.2169312169312168</v>
      </c>
      <c r="O5" s="9">
        <f>Feuil5!$E6+Feuil5!$I6</f>
        <v>0</v>
      </c>
      <c r="P5" s="9">
        <f t="shared" si="7"/>
        <v>0</v>
      </c>
      <c r="Q5" s="9">
        <f t="shared" si="8"/>
        <v>0</v>
      </c>
      <c r="R5" s="5">
        <f>O5*Feuil5!$F$24</f>
        <v>0</v>
      </c>
      <c r="S5" s="5">
        <f>F5+J5+N5+R5</f>
        <v>9.1428571428571423</v>
      </c>
      <c r="T5" s="48">
        <f>Feuil1!D6</f>
        <v>12000</v>
      </c>
      <c r="U5" s="90"/>
      <c r="V5" s="49"/>
      <c r="W5" s="47">
        <f>Feuil5!B6</f>
        <v>5</v>
      </c>
      <c r="X5" s="51">
        <f>$T5*W5</f>
        <v>60000</v>
      </c>
      <c r="Y5" s="91"/>
      <c r="Z5" s="138">
        <f t="shared" si="9"/>
        <v>6.3357972544878557E-2</v>
      </c>
      <c r="AA5" s="92"/>
      <c r="AB5" s="92"/>
      <c r="AC5" s="90"/>
      <c r="AD5" s="90"/>
      <c r="AE5" s="47">
        <f t="shared" si="10"/>
        <v>1.2671594508975712</v>
      </c>
      <c r="AF5" s="47">
        <f>Feuil5!C6</f>
        <v>0</v>
      </c>
      <c r="AG5" s="51">
        <f>$T5*AF5</f>
        <v>0</v>
      </c>
      <c r="AH5" s="91"/>
      <c r="AI5" s="138">
        <f t="shared" si="11"/>
        <v>0</v>
      </c>
      <c r="AJ5" s="92"/>
      <c r="AK5" s="90"/>
      <c r="AL5" s="90"/>
      <c r="AM5" s="47">
        <f>AL$2*AF5/AH$2/5</f>
        <v>0</v>
      </c>
      <c r="AN5" s="47">
        <f>Feuil5!D6</f>
        <v>0</v>
      </c>
      <c r="AO5" s="51">
        <f>$T5*AN5</f>
        <v>0</v>
      </c>
      <c r="AP5" s="91"/>
      <c r="AQ5" s="138">
        <f t="shared" si="12"/>
        <v>0</v>
      </c>
      <c r="AR5" s="92"/>
      <c r="AS5" s="90"/>
      <c r="AT5" s="90"/>
      <c r="AU5" s="47">
        <f>AT$2*AN5/AP$2/5</f>
        <v>0</v>
      </c>
      <c r="AV5" s="47">
        <f>Feuil5!E6</f>
        <v>0</v>
      </c>
      <c r="AW5" s="51">
        <f>$T5*AV5</f>
        <v>0</v>
      </c>
      <c r="AX5" s="91"/>
      <c r="AY5" s="138">
        <f t="shared" si="13"/>
        <v>0</v>
      </c>
      <c r="AZ5" s="92"/>
      <c r="BA5" s="90"/>
      <c r="BB5" s="90"/>
      <c r="BC5" s="47">
        <f>BB$2*AV5/AX$2/5</f>
        <v>0</v>
      </c>
      <c r="BD5" s="47">
        <f>Feuil5!F6</f>
        <v>0</v>
      </c>
      <c r="BE5" s="51">
        <f>$T5*BD5</f>
        <v>0</v>
      </c>
      <c r="BF5" s="91"/>
      <c r="BG5" s="138">
        <f t="shared" si="14"/>
        <v>0</v>
      </c>
      <c r="BH5" s="92"/>
      <c r="BI5" s="90"/>
      <c r="BJ5" s="90"/>
      <c r="BK5" s="47">
        <f>BJ$2*BD5/BF$2/5</f>
        <v>0</v>
      </c>
      <c r="BL5" s="47">
        <f>Feuil5!G6</f>
        <v>10</v>
      </c>
      <c r="BM5" s="51">
        <f>$T5*BL5</f>
        <v>120000</v>
      </c>
      <c r="BN5" s="91"/>
      <c r="BO5" s="138">
        <f t="shared" si="15"/>
        <v>0.20869565217391303</v>
      </c>
      <c r="BP5" s="92"/>
      <c r="BQ5" s="90"/>
      <c r="BR5" s="90"/>
      <c r="BS5" s="47">
        <f>BR$2*BL5/BN$2/5</f>
        <v>1.9478260869565218</v>
      </c>
      <c r="BT5" s="47">
        <f>Feuil5!H6</f>
        <v>8</v>
      </c>
      <c r="BU5" s="51">
        <f>$T5*BT5</f>
        <v>96000</v>
      </c>
      <c r="BV5" s="91"/>
      <c r="BW5" s="138">
        <f t="shared" si="16"/>
        <v>0.14634146341463414</v>
      </c>
      <c r="BX5" s="92"/>
      <c r="BY5" s="90"/>
      <c r="BZ5" s="90"/>
      <c r="CA5" s="47">
        <f>BZ$2*BT5/BV$2/5</f>
        <v>2.9268292682926829</v>
      </c>
      <c r="CB5" s="47">
        <f>Feuil5!I6</f>
        <v>0</v>
      </c>
      <c r="CC5" s="51">
        <f>$T5*CB5</f>
        <v>0</v>
      </c>
      <c r="CD5" s="91"/>
      <c r="CE5" s="138">
        <f t="shared" si="17"/>
        <v>0</v>
      </c>
      <c r="CF5" s="92"/>
      <c r="CG5" s="90"/>
      <c r="CH5" s="90"/>
      <c r="CI5" s="47">
        <f>CH$2*CB5/CD$2/5</f>
        <v>0</v>
      </c>
      <c r="CJ5" s="5">
        <f>SUM(AE5,AM5,AU5,BC5,BK5,BS5,CA5,CI5)</f>
        <v>6.1418148061467761</v>
      </c>
      <c r="CK5" s="5">
        <f>Feuil6!B$4*Feuil6!B8</f>
        <v>10</v>
      </c>
      <c r="CL5" s="5">
        <f>Feuil6!C$4*Feuil6!C8</f>
        <v>0</v>
      </c>
      <c r="CM5" s="5">
        <f>Feuil6!D$4*Feuil6!D8</f>
        <v>0</v>
      </c>
      <c r="CN5" s="5">
        <f>Feuil6!E$4*Feuil6!E8</f>
        <v>60</v>
      </c>
      <c r="CO5" s="5">
        <f>Feuil6!F$4*Feuil6!F8</f>
        <v>20</v>
      </c>
      <c r="CP5" s="5">
        <f>Feuil6!G$4*Feuil6!G8</f>
        <v>0</v>
      </c>
      <c r="CQ5" s="5">
        <f>Feuil6!H$4*Feuil6!H8</f>
        <v>0</v>
      </c>
      <c r="CR5" s="5">
        <f>Feuil6!I$4*Feuil6!I8</f>
        <v>10</v>
      </c>
      <c r="CS5" s="5">
        <f>Feuil6!J$4*Feuil6!J8</f>
        <v>0</v>
      </c>
      <c r="CT5" s="5">
        <f>Feuil6!K$4*Feuil6!K8</f>
        <v>0</v>
      </c>
      <c r="CU5" s="5">
        <f>Feuil6!L$4*Feuil6!L8</f>
        <v>0</v>
      </c>
      <c r="CV5" s="5">
        <f>Feuil6!M$4*Feuil6!M8</f>
        <v>0</v>
      </c>
      <c r="CW5" s="5">
        <f>Feuil6!N$4*Feuil6!N8</f>
        <v>0</v>
      </c>
      <c r="CX5" s="5">
        <f>Feuil6!O$4*Feuil6!O8</f>
        <v>0</v>
      </c>
      <c r="CY5" s="5">
        <f>Feuil6!P$4*Feuil6!P8</f>
        <v>0</v>
      </c>
      <c r="CZ5" s="5">
        <f>Feuil6!Q$4*Feuil6!Q8</f>
        <v>15</v>
      </c>
      <c r="DA5" s="5">
        <f>Feuil6!R$4*Feuil6!R8</f>
        <v>0</v>
      </c>
      <c r="DB5" s="5">
        <f>Feuil6!S$4*Feuil6!S8</f>
        <v>0</v>
      </c>
      <c r="DC5" s="5">
        <f>Feuil6!T$4*Feuil6!T8</f>
        <v>0</v>
      </c>
      <c r="DD5" s="5">
        <f>Feuil6!U$4*Feuil6!U8</f>
        <v>4</v>
      </c>
      <c r="DE5" s="5">
        <f>Feuil6!V$4*Feuil6!V8</f>
        <v>0</v>
      </c>
      <c r="DF5" s="5">
        <f>Feuil6!W$4*Feuil6!W8</f>
        <v>0</v>
      </c>
      <c r="DG5" s="5">
        <f>Feuil6!X$4*Feuil6!X8</f>
        <v>1</v>
      </c>
      <c r="DH5" s="5">
        <f t="shared" si="18"/>
        <v>120</v>
      </c>
      <c r="DI5" s="13">
        <f>S5+CJ5+DH5</f>
        <v>135.28467194900392</v>
      </c>
      <c r="DJ5" s="80"/>
      <c r="DK5" s="80"/>
      <c r="DL5" s="80"/>
      <c r="DM5" s="79"/>
      <c r="DN5" s="80"/>
      <c r="DO5" s="80"/>
    </row>
    <row r="6" spans="1:119">
      <c r="A6" s="12" t="s">
        <v>23</v>
      </c>
      <c r="B6" s="9"/>
      <c r="C6" s="9"/>
      <c r="D6" s="9"/>
      <c r="E6" s="9"/>
      <c r="F6" s="5"/>
      <c r="G6" s="9"/>
      <c r="H6" s="9"/>
      <c r="I6" s="9"/>
      <c r="J6" s="5"/>
      <c r="K6" s="9"/>
      <c r="L6" s="9"/>
      <c r="M6" s="9"/>
      <c r="N6" s="5"/>
      <c r="O6" s="9"/>
      <c r="P6" s="9"/>
      <c r="Q6" s="9"/>
      <c r="R6" s="5"/>
      <c r="S6" s="5"/>
      <c r="T6" s="48"/>
      <c r="U6" s="90"/>
      <c r="V6" s="86" t="s">
        <v>119</v>
      </c>
      <c r="W6" s="47"/>
      <c r="X6" s="51"/>
      <c r="Y6" s="91"/>
      <c r="Z6" s="138">
        <f t="shared" si="9"/>
        <v>0</v>
      </c>
      <c r="AA6" s="92"/>
      <c r="AB6" s="92"/>
      <c r="AC6" s="90"/>
      <c r="AD6" s="90"/>
      <c r="AE6" s="47"/>
      <c r="AF6" s="47"/>
      <c r="AG6" s="51"/>
      <c r="AH6" s="91"/>
      <c r="AI6" s="138">
        <f t="shared" si="11"/>
        <v>0</v>
      </c>
      <c r="AJ6" s="92"/>
      <c r="AK6" s="90"/>
      <c r="AL6" s="90"/>
      <c r="AM6" s="47"/>
      <c r="AN6" s="47"/>
      <c r="AO6" s="51"/>
      <c r="AP6" s="91"/>
      <c r="AQ6" s="138">
        <f t="shared" si="12"/>
        <v>0</v>
      </c>
      <c r="AR6" s="92"/>
      <c r="AS6" s="90"/>
      <c r="AT6" s="90"/>
      <c r="AU6" s="47"/>
      <c r="AV6" s="47"/>
      <c r="AW6" s="51"/>
      <c r="AX6" s="91"/>
      <c r="AY6" s="138">
        <f t="shared" si="13"/>
        <v>0</v>
      </c>
      <c r="AZ6" s="92"/>
      <c r="BA6" s="90"/>
      <c r="BB6" s="90"/>
      <c r="BC6" s="47"/>
      <c r="BD6" s="47"/>
      <c r="BE6" s="51"/>
      <c r="BF6" s="91"/>
      <c r="BG6" s="138">
        <f t="shared" si="14"/>
        <v>0</v>
      </c>
      <c r="BH6" s="92"/>
      <c r="BI6" s="90"/>
      <c r="BJ6" s="90"/>
      <c r="BK6" s="47"/>
      <c r="BL6" s="47"/>
      <c r="BM6" s="51"/>
      <c r="BN6" s="91"/>
      <c r="BO6" s="138">
        <f t="shared" si="15"/>
        <v>0</v>
      </c>
      <c r="BP6" s="92"/>
      <c r="BQ6" s="90"/>
      <c r="BR6" s="90"/>
      <c r="BS6" s="47"/>
      <c r="BT6" s="47"/>
      <c r="BU6" s="51"/>
      <c r="BV6" s="91"/>
      <c r="BW6" s="138">
        <f t="shared" si="16"/>
        <v>0</v>
      </c>
      <c r="BX6" s="92"/>
      <c r="BY6" s="90"/>
      <c r="BZ6" s="90"/>
      <c r="CA6" s="47"/>
      <c r="CB6" s="47"/>
      <c r="CC6" s="51"/>
      <c r="CD6" s="91"/>
      <c r="CE6" s="138">
        <f t="shared" si="17"/>
        <v>0</v>
      </c>
      <c r="CF6" s="92"/>
      <c r="CG6" s="90"/>
      <c r="CH6" s="90"/>
      <c r="CI6" s="47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41"/>
      <c r="DJ6" s="80"/>
      <c r="DK6" s="80"/>
      <c r="DL6" s="80"/>
      <c r="DM6" s="79"/>
      <c r="DN6" s="80"/>
      <c r="DO6" s="80"/>
    </row>
    <row r="7" spans="1:119">
      <c r="A7" s="9" t="s">
        <v>6</v>
      </c>
      <c r="B7" s="9">
        <f>Feuil5!$B8+Feuil5!$F8</f>
        <v>5</v>
      </c>
      <c r="C7" s="9">
        <f t="shared" si="0"/>
        <v>30411.826821541705</v>
      </c>
      <c r="D7" s="9">
        <f t="shared" si="1"/>
        <v>0</v>
      </c>
      <c r="E7" s="9">
        <f t="shared" si="2"/>
        <v>30411.826821541705</v>
      </c>
      <c r="F7" s="5">
        <f>B7*Feuil5!$F$21</f>
        <v>2.1164021164021163</v>
      </c>
      <c r="G7" s="9">
        <f>Feuil5!$C8+Feuil5!$G8</f>
        <v>10</v>
      </c>
      <c r="H7" s="9">
        <f t="shared" si="3"/>
        <v>31418.18181818182</v>
      </c>
      <c r="I7" s="9">
        <f t="shared" si="4"/>
        <v>26295.65217391304</v>
      </c>
      <c r="J7" s="5">
        <f>G7*Feuil5!$F$22</f>
        <v>3.8095238095238093</v>
      </c>
      <c r="K7" s="9">
        <f>Feuil5!$D8+Feuil5!$H8</f>
        <v>5</v>
      </c>
      <c r="L7" s="9">
        <f t="shared" si="5"/>
        <v>30399.999999999996</v>
      </c>
      <c r="M7" s="9">
        <f t="shared" si="6"/>
        <v>0</v>
      </c>
      <c r="N7" s="5">
        <f>K7*Feuil5!$F$23</f>
        <v>2.0105820105820102</v>
      </c>
      <c r="O7" s="9">
        <f>Feuil5!$E8+Feuil5!$I8</f>
        <v>5</v>
      </c>
      <c r="P7" s="9">
        <f t="shared" si="7"/>
        <v>36521.739130434784</v>
      </c>
      <c r="Q7" s="9">
        <f t="shared" si="8"/>
        <v>0</v>
      </c>
      <c r="R7" s="5">
        <f>O7*Feuil5!$F$24</f>
        <v>2.2222222222222223</v>
      </c>
      <c r="S7" s="5">
        <f>F7+J7+N7+R7</f>
        <v>10.158730158730158</v>
      </c>
      <c r="T7" s="48">
        <f>Feuil1!D8</f>
        <v>20000</v>
      </c>
      <c r="U7" s="90"/>
      <c r="V7" s="84">
        <f>Feuil5!B22*12</f>
        <v>21600</v>
      </c>
      <c r="W7" s="47">
        <f>Feuil5!B8</f>
        <v>5</v>
      </c>
      <c r="X7" s="51">
        <f>$T7*W7</f>
        <v>100000</v>
      </c>
      <c r="Y7" s="91"/>
      <c r="Z7" s="138">
        <f t="shared" si="9"/>
        <v>0.10559662090813093</v>
      </c>
      <c r="AA7" s="92"/>
      <c r="AB7" s="92"/>
      <c r="AC7" s="90"/>
      <c r="AD7" s="90"/>
      <c r="AE7" s="47">
        <f t="shared" si="10"/>
        <v>1.2671594508975712</v>
      </c>
      <c r="AF7" s="47">
        <f>Feuil5!C8</f>
        <v>5</v>
      </c>
      <c r="AG7" s="51">
        <f>$T7*AF7</f>
        <v>100000</v>
      </c>
      <c r="AH7" s="91"/>
      <c r="AI7" s="138">
        <f t="shared" si="11"/>
        <v>0.36363636363636365</v>
      </c>
      <c r="AJ7" s="92"/>
      <c r="AK7" s="90"/>
      <c r="AL7" s="90"/>
      <c r="AM7" s="47">
        <f>AL$2*AF7/AH$2/5</f>
        <v>0.72727272727272729</v>
      </c>
      <c r="AN7" s="47">
        <f>Feuil5!D8</f>
        <v>5</v>
      </c>
      <c r="AO7" s="51">
        <f>$T7*AN7</f>
        <v>100000</v>
      </c>
      <c r="AP7" s="91"/>
      <c r="AQ7" s="138">
        <f t="shared" si="12"/>
        <v>0.22222222222222221</v>
      </c>
      <c r="AR7" s="92"/>
      <c r="AS7" s="90"/>
      <c r="AT7" s="90"/>
      <c r="AU7" s="47">
        <f>AT$2*AN7/AP$2/5</f>
        <v>1</v>
      </c>
      <c r="AV7" s="47">
        <f>Feuil5!E8</f>
        <v>5</v>
      </c>
      <c r="AW7" s="51">
        <f>$T7*AV7</f>
        <v>100000</v>
      </c>
      <c r="AX7" s="91"/>
      <c r="AY7" s="138">
        <f t="shared" si="13"/>
        <v>0.28985507246376813</v>
      </c>
      <c r="AZ7" s="92"/>
      <c r="BA7" s="90"/>
      <c r="BB7" s="90"/>
      <c r="BC7" s="47">
        <f>BB$2*AV7/AX$2/5</f>
        <v>0.86956521739130432</v>
      </c>
      <c r="BD7" s="47">
        <f>Feuil5!F8</f>
        <v>0</v>
      </c>
      <c r="BE7" s="51">
        <f>$T7*BD7</f>
        <v>0</v>
      </c>
      <c r="BF7" s="91"/>
      <c r="BG7" s="138">
        <f t="shared" si="14"/>
        <v>0</v>
      </c>
      <c r="BH7" s="92"/>
      <c r="BI7" s="90"/>
      <c r="BJ7" s="90"/>
      <c r="BK7" s="47">
        <f>BJ$2*BD7/BF$2/5</f>
        <v>0</v>
      </c>
      <c r="BL7" s="47">
        <f>Feuil5!G8</f>
        <v>5</v>
      </c>
      <c r="BM7" s="51">
        <f>$T7*BL7</f>
        <v>100000</v>
      </c>
      <c r="BN7" s="91"/>
      <c r="BO7" s="138">
        <f t="shared" si="15"/>
        <v>0.17391304347826086</v>
      </c>
      <c r="BP7" s="92"/>
      <c r="BQ7" s="90"/>
      <c r="BR7" s="90"/>
      <c r="BS7" s="47">
        <f>BR$2*BL7/BN$2/5</f>
        <v>0.97391304347826091</v>
      </c>
      <c r="BT7" s="47">
        <f>Feuil5!H8</f>
        <v>0</v>
      </c>
      <c r="BU7" s="51">
        <f>$T7*BT7</f>
        <v>0</v>
      </c>
      <c r="BV7" s="91"/>
      <c r="BW7" s="138">
        <f t="shared" si="16"/>
        <v>0</v>
      </c>
      <c r="BX7" s="92"/>
      <c r="BY7" s="90"/>
      <c r="BZ7" s="90"/>
      <c r="CA7" s="47">
        <f>BZ$2*BT7/BV$2/5</f>
        <v>0</v>
      </c>
      <c r="CB7" s="47">
        <f>Feuil5!I8</f>
        <v>0</v>
      </c>
      <c r="CC7" s="51">
        <f>$T7*CB7</f>
        <v>0</v>
      </c>
      <c r="CD7" s="91"/>
      <c r="CE7" s="138">
        <f t="shared" si="17"/>
        <v>0</v>
      </c>
      <c r="CF7" s="92"/>
      <c r="CG7" s="90"/>
      <c r="CH7" s="90"/>
      <c r="CI7" s="47">
        <f>CH$2*CB7/CD$2/5</f>
        <v>0</v>
      </c>
      <c r="CJ7" s="5">
        <f>SUM(AE7,AM7,AU7,BC7,BK7,BS7,CA7,CI7)</f>
        <v>4.837910439039864</v>
      </c>
      <c r="CK7" s="5">
        <f>Feuil6!B$4*Feuil6!B10</f>
        <v>10</v>
      </c>
      <c r="CL7" s="5">
        <f>Feuil6!C$4*Feuil6!C10</f>
        <v>0</v>
      </c>
      <c r="CM7" s="5">
        <f>Feuil6!D$4*Feuil6!D10</f>
        <v>30</v>
      </c>
      <c r="CN7" s="5">
        <f>Feuil6!E$4*Feuil6!E10</f>
        <v>0</v>
      </c>
      <c r="CO7" s="5">
        <f>Feuil6!F$4*Feuil6!F10</f>
        <v>20</v>
      </c>
      <c r="CP7" s="5">
        <f>Feuil6!G$4*Feuil6!G10</f>
        <v>0</v>
      </c>
      <c r="CQ7" s="5">
        <f>Feuil6!H$4*Feuil6!H10</f>
        <v>0</v>
      </c>
      <c r="CR7" s="5">
        <f>Feuil6!I$4*Feuil6!I10</f>
        <v>0</v>
      </c>
      <c r="CS7" s="5">
        <f>Feuil6!J$4*Feuil6!J10</f>
        <v>30</v>
      </c>
      <c r="CT7" s="5">
        <f>Feuil6!K$4*Feuil6!K10</f>
        <v>0</v>
      </c>
      <c r="CU7" s="5">
        <f>Feuil6!L$4*Feuil6!L10</f>
        <v>0</v>
      </c>
      <c r="CV7" s="5">
        <f>Feuil6!M$4*Feuil6!M10</f>
        <v>0</v>
      </c>
      <c r="CW7" s="5">
        <f>Feuil6!N$4*Feuil6!N10</f>
        <v>0</v>
      </c>
      <c r="CX7" s="5">
        <f>Feuil6!O$4*Feuil6!O10</f>
        <v>5</v>
      </c>
      <c r="CY7" s="5">
        <f>Feuil6!P$4*Feuil6!P10</f>
        <v>0</v>
      </c>
      <c r="CZ7" s="5">
        <f>Feuil6!Q$4*Feuil6!Q10</f>
        <v>15</v>
      </c>
      <c r="DA7" s="5">
        <f>Feuil6!R$4*Feuil6!R10</f>
        <v>0</v>
      </c>
      <c r="DB7" s="5">
        <f>Feuil6!S$4*Feuil6!S10</f>
        <v>0</v>
      </c>
      <c r="DC7" s="5">
        <f>Feuil6!T$4*Feuil6!T10</f>
        <v>0</v>
      </c>
      <c r="DD7" s="5">
        <f>Feuil6!U$4*Feuil6!U10</f>
        <v>4</v>
      </c>
      <c r="DE7" s="5">
        <f>Feuil6!V$4*Feuil6!V10</f>
        <v>0</v>
      </c>
      <c r="DF7" s="5">
        <f>Feuil6!W$4*Feuil6!W10</f>
        <v>0</v>
      </c>
      <c r="DG7" s="5">
        <f>Feuil6!X$4*Feuil6!X10</f>
        <v>1</v>
      </c>
      <c r="DH7" s="5">
        <f t="shared" si="18"/>
        <v>115</v>
      </c>
      <c r="DI7" s="13">
        <f>S7+CJ7+DH7</f>
        <v>129.99664059777001</v>
      </c>
      <c r="DJ7" s="80"/>
      <c r="DK7" s="80"/>
      <c r="DL7" s="80"/>
      <c r="DM7" s="79"/>
      <c r="DN7" s="80"/>
      <c r="DO7" s="80"/>
    </row>
    <row r="8" spans="1:119">
      <c r="A8" s="9" t="s">
        <v>7</v>
      </c>
      <c r="B8" s="9">
        <f>Feuil5!$B9+Feuil5!$F9</f>
        <v>5</v>
      </c>
      <c r="C8" s="9">
        <f t="shared" si="0"/>
        <v>38014.783526927131</v>
      </c>
      <c r="D8" s="9">
        <f t="shared" si="1"/>
        <v>0</v>
      </c>
      <c r="E8" s="9">
        <f t="shared" si="2"/>
        <v>38014.783526927131</v>
      </c>
      <c r="F8" s="5">
        <f>B8*Feuil5!$F$21</f>
        <v>2.1164021164021163</v>
      </c>
      <c r="G8" s="9">
        <f>Feuil5!$C9+Feuil5!$G9</f>
        <v>10</v>
      </c>
      <c r="H8" s="9">
        <f t="shared" si="3"/>
        <v>0</v>
      </c>
      <c r="I8" s="9">
        <f t="shared" si="4"/>
        <v>65739.130434782608</v>
      </c>
      <c r="J8" s="5">
        <f>G8*Feuil5!$F$22</f>
        <v>3.8095238095238093</v>
      </c>
      <c r="K8" s="9">
        <f>Feuil5!$D9+Feuil5!$H9</f>
        <v>8</v>
      </c>
      <c r="L8" s="9">
        <f t="shared" si="5"/>
        <v>0</v>
      </c>
      <c r="M8" s="9">
        <f t="shared" si="6"/>
        <v>55609.756097560974</v>
      </c>
      <c r="N8" s="5">
        <f>K8*Feuil5!$F$23</f>
        <v>3.2169312169312168</v>
      </c>
      <c r="O8" s="9">
        <f>Feuil5!$E9+Feuil5!$I9</f>
        <v>0</v>
      </c>
      <c r="P8" s="9">
        <f t="shared" si="7"/>
        <v>0</v>
      </c>
      <c r="Q8" s="9">
        <f t="shared" si="8"/>
        <v>0</v>
      </c>
      <c r="R8" s="5">
        <f>O8*Feuil5!$F$24</f>
        <v>0</v>
      </c>
      <c r="S8" s="5">
        <f>F8+J8+N8+R8</f>
        <v>9.1428571428571423</v>
      </c>
      <c r="T8" s="48">
        <f>Feuil1!D9</f>
        <v>25000</v>
      </c>
      <c r="U8" s="90"/>
      <c r="V8" s="49"/>
      <c r="W8" s="47">
        <f>Feuil5!B9</f>
        <v>5</v>
      </c>
      <c r="X8" s="51">
        <f>$T8*W8</f>
        <v>125000</v>
      </c>
      <c r="Y8" s="91"/>
      <c r="Z8" s="138">
        <f t="shared" si="9"/>
        <v>0.13199577613516367</v>
      </c>
      <c r="AA8" s="92"/>
      <c r="AB8" s="92"/>
      <c r="AC8" s="90"/>
      <c r="AD8" s="90"/>
      <c r="AE8" s="47">
        <f t="shared" si="10"/>
        <v>1.2671594508975712</v>
      </c>
      <c r="AF8" s="47">
        <f>Feuil5!C9</f>
        <v>0</v>
      </c>
      <c r="AG8" s="51">
        <f>$T8*AF8</f>
        <v>0</v>
      </c>
      <c r="AH8" s="91"/>
      <c r="AI8" s="138">
        <f t="shared" si="11"/>
        <v>0</v>
      </c>
      <c r="AJ8" s="92"/>
      <c r="AK8" s="90"/>
      <c r="AL8" s="90"/>
      <c r="AM8" s="47">
        <f>AL$2*AF8/AH$2/5</f>
        <v>0</v>
      </c>
      <c r="AN8" s="47">
        <f>Feuil5!D9</f>
        <v>0</v>
      </c>
      <c r="AO8" s="51">
        <f>$T8*AN8</f>
        <v>0</v>
      </c>
      <c r="AP8" s="91"/>
      <c r="AQ8" s="138">
        <f t="shared" si="12"/>
        <v>0</v>
      </c>
      <c r="AR8" s="92"/>
      <c r="AS8" s="90"/>
      <c r="AT8" s="90"/>
      <c r="AU8" s="47">
        <f>AT$2*AN8/AP$2/5</f>
        <v>0</v>
      </c>
      <c r="AV8" s="47">
        <f>Feuil5!E9</f>
        <v>0</v>
      </c>
      <c r="AW8" s="51">
        <f>$T8*AV8</f>
        <v>0</v>
      </c>
      <c r="AX8" s="91"/>
      <c r="AY8" s="138">
        <f t="shared" si="13"/>
        <v>0</v>
      </c>
      <c r="AZ8" s="92"/>
      <c r="BA8" s="90"/>
      <c r="BB8" s="90"/>
      <c r="BC8" s="47">
        <f>BB$2*AV8/AX$2/5</f>
        <v>0</v>
      </c>
      <c r="BD8" s="47">
        <f>Feuil5!F9</f>
        <v>0</v>
      </c>
      <c r="BE8" s="51">
        <f>$T8*BD8</f>
        <v>0</v>
      </c>
      <c r="BF8" s="91"/>
      <c r="BG8" s="138">
        <f t="shared" si="14"/>
        <v>0</v>
      </c>
      <c r="BH8" s="92"/>
      <c r="BI8" s="90"/>
      <c r="BJ8" s="90"/>
      <c r="BK8" s="47">
        <f>BJ$2*BD8/BF$2/5</f>
        <v>0</v>
      </c>
      <c r="BL8" s="47">
        <f>Feuil5!G9</f>
        <v>10</v>
      </c>
      <c r="BM8" s="51">
        <f>$T8*BL8</f>
        <v>250000</v>
      </c>
      <c r="BN8" s="91"/>
      <c r="BO8" s="138">
        <f t="shared" si="15"/>
        <v>0.43478260869565216</v>
      </c>
      <c r="BP8" s="92"/>
      <c r="BQ8" s="90"/>
      <c r="BR8" s="90"/>
      <c r="BS8" s="47">
        <f>BR$2*BL8/BN$2/5</f>
        <v>1.9478260869565218</v>
      </c>
      <c r="BT8" s="47">
        <f>Feuil5!H9</f>
        <v>8</v>
      </c>
      <c r="BU8" s="51">
        <f>$T8*BT8</f>
        <v>200000</v>
      </c>
      <c r="BV8" s="91"/>
      <c r="BW8" s="138">
        <f t="shared" si="16"/>
        <v>0.3048780487804878</v>
      </c>
      <c r="BX8" s="92"/>
      <c r="BY8" s="90"/>
      <c r="BZ8" s="90"/>
      <c r="CA8" s="47">
        <f>BZ$2*BT8/BV$2/5</f>
        <v>2.9268292682926829</v>
      </c>
      <c r="CB8" s="47">
        <f>Feuil5!I9</f>
        <v>0</v>
      </c>
      <c r="CC8" s="51">
        <f>$T8*CB8</f>
        <v>0</v>
      </c>
      <c r="CD8" s="91"/>
      <c r="CE8" s="138">
        <f t="shared" si="17"/>
        <v>0</v>
      </c>
      <c r="CF8" s="92"/>
      <c r="CG8" s="90"/>
      <c r="CH8" s="90"/>
      <c r="CI8" s="47">
        <f>CH$2*CB8/CD$2/5</f>
        <v>0</v>
      </c>
      <c r="CJ8" s="5">
        <f>SUM(AE8,AM8,AU8,BC8,BK8,BS8,CA8,CI8)</f>
        <v>6.1418148061467761</v>
      </c>
      <c r="CK8" s="5">
        <f>Feuil6!B$4*Feuil6!B11</f>
        <v>10</v>
      </c>
      <c r="CL8" s="5">
        <f>Feuil6!C$4*Feuil6!C11</f>
        <v>0</v>
      </c>
      <c r="CM8" s="5">
        <f>Feuil6!D$4*Feuil6!D11</f>
        <v>30</v>
      </c>
      <c r="CN8" s="5">
        <f>Feuil6!E$4*Feuil6!E11</f>
        <v>0</v>
      </c>
      <c r="CO8" s="5">
        <f>Feuil6!F$4*Feuil6!F11</f>
        <v>0</v>
      </c>
      <c r="CP8" s="5">
        <f>Feuil6!G$4*Feuil6!G11</f>
        <v>40</v>
      </c>
      <c r="CQ8" s="5">
        <f>Feuil6!H$4*Feuil6!H11</f>
        <v>0</v>
      </c>
      <c r="CR8" s="5">
        <f>Feuil6!I$4*Feuil6!I11</f>
        <v>0</v>
      </c>
      <c r="CS8" s="5">
        <f>Feuil6!J$4*Feuil6!J11</f>
        <v>30</v>
      </c>
      <c r="CT8" s="5">
        <f>Feuil6!K$4*Feuil6!K11</f>
        <v>0</v>
      </c>
      <c r="CU8" s="5">
        <f>Feuil6!L$4*Feuil6!L11</f>
        <v>0</v>
      </c>
      <c r="CV8" s="5">
        <f>Feuil6!M$4*Feuil6!M11</f>
        <v>0</v>
      </c>
      <c r="CW8" s="5">
        <f>Feuil6!N$4*Feuil6!N11</f>
        <v>0</v>
      </c>
      <c r="CX8" s="5">
        <f>Feuil6!O$4*Feuil6!O11</f>
        <v>5</v>
      </c>
      <c r="CY8" s="5">
        <f>Feuil6!P$4*Feuil6!P11</f>
        <v>0</v>
      </c>
      <c r="CZ8" s="5">
        <f>Feuil6!Q$4*Feuil6!Q11</f>
        <v>15</v>
      </c>
      <c r="DA8" s="5">
        <f>Feuil6!R$4*Feuil6!R11</f>
        <v>0</v>
      </c>
      <c r="DB8" s="5">
        <f>Feuil6!S$4*Feuil6!S11</f>
        <v>0</v>
      </c>
      <c r="DC8" s="5">
        <f>Feuil6!T$4*Feuil6!T11</f>
        <v>0</v>
      </c>
      <c r="DD8" s="5">
        <f>Feuil6!U$4*Feuil6!U11</f>
        <v>4</v>
      </c>
      <c r="DE8" s="5">
        <f>Feuil6!V$4*Feuil6!V11</f>
        <v>0</v>
      </c>
      <c r="DF8" s="5">
        <f>Feuil6!W$4*Feuil6!W11</f>
        <v>0</v>
      </c>
      <c r="DG8" s="5">
        <f>Feuil6!X$4*Feuil6!X11</f>
        <v>1</v>
      </c>
      <c r="DH8" s="5">
        <f t="shared" si="18"/>
        <v>135</v>
      </c>
      <c r="DI8" s="13">
        <f>S8+CJ8+DH8</f>
        <v>150.28467194900392</v>
      </c>
      <c r="DJ8" s="80"/>
      <c r="DK8" s="80"/>
      <c r="DL8" s="80"/>
      <c r="DM8" s="79"/>
      <c r="DN8" s="80"/>
      <c r="DO8" s="80"/>
    </row>
    <row r="9" spans="1:119">
      <c r="A9" s="9" t="s">
        <v>8</v>
      </c>
      <c r="B9" s="9">
        <f>Feuil5!$B10+Feuil5!$F10</f>
        <v>20</v>
      </c>
      <c r="C9" s="9">
        <f t="shared" si="0"/>
        <v>91235.480464625129</v>
      </c>
      <c r="D9" s="9">
        <f t="shared" si="1"/>
        <v>88163.265306122456</v>
      </c>
      <c r="E9" s="9">
        <f t="shared" si="2"/>
        <v>179398.7457707476</v>
      </c>
      <c r="F9" s="5">
        <f>B9*Feuil5!$F$21</f>
        <v>8.4656084656084651</v>
      </c>
      <c r="G9" s="9">
        <f>Feuil5!$C10+Feuil5!$G10</f>
        <v>0</v>
      </c>
      <c r="H9" s="9">
        <f t="shared" si="3"/>
        <v>0</v>
      </c>
      <c r="I9" s="9">
        <f t="shared" si="4"/>
        <v>0</v>
      </c>
      <c r="J9" s="5">
        <f>G9*Feuil5!$F$22</f>
        <v>0</v>
      </c>
      <c r="K9" s="9">
        <f>Feuil5!$D10+Feuil5!$H10</f>
        <v>9</v>
      </c>
      <c r="L9" s="9">
        <f t="shared" si="5"/>
        <v>45600</v>
      </c>
      <c r="M9" s="9">
        <f t="shared" si="6"/>
        <v>33365.853658536587</v>
      </c>
      <c r="N9" s="5">
        <f>K9*Feuil5!$F$23</f>
        <v>3.6190476190476186</v>
      </c>
      <c r="O9" s="9">
        <f>Feuil5!$E10+Feuil5!$I10</f>
        <v>5</v>
      </c>
      <c r="P9" s="9">
        <f t="shared" si="7"/>
        <v>0</v>
      </c>
      <c r="Q9" s="9">
        <f t="shared" si="8"/>
        <v>47250</v>
      </c>
      <c r="R9" s="5">
        <f>O9*Feuil5!$F$24</f>
        <v>2.2222222222222223</v>
      </c>
      <c r="S9" s="5">
        <f>F9+J9+N9+R9</f>
        <v>14.306878306878307</v>
      </c>
      <c r="T9" s="48">
        <f>Feuil1!D10</f>
        <v>30000</v>
      </c>
      <c r="U9" s="90"/>
      <c r="V9" s="86" t="s">
        <v>118</v>
      </c>
      <c r="W9" s="47">
        <f>Feuil5!B10</f>
        <v>10</v>
      </c>
      <c r="X9" s="51">
        <f>$T9*W9</f>
        <v>300000</v>
      </c>
      <c r="Y9" s="91"/>
      <c r="Z9" s="138">
        <f t="shared" si="9"/>
        <v>0.3167898627243928</v>
      </c>
      <c r="AA9" s="92"/>
      <c r="AB9" s="92"/>
      <c r="AC9" s="90"/>
      <c r="AD9" s="90"/>
      <c r="AE9" s="47">
        <f t="shared" si="10"/>
        <v>2.5343189017951424</v>
      </c>
      <c r="AF9" s="47">
        <f>Feuil5!C10</f>
        <v>0</v>
      </c>
      <c r="AG9" s="51">
        <f>$T9*AF9</f>
        <v>0</v>
      </c>
      <c r="AH9" s="91"/>
      <c r="AI9" s="138">
        <f t="shared" si="11"/>
        <v>0</v>
      </c>
      <c r="AJ9" s="92"/>
      <c r="AK9" s="90"/>
      <c r="AL9" s="90"/>
      <c r="AM9" s="47">
        <f>AL$2*AF9/AH$2/5</f>
        <v>0</v>
      </c>
      <c r="AN9" s="47">
        <f>Feuil5!D10</f>
        <v>5</v>
      </c>
      <c r="AO9" s="51">
        <f>$T9*AN9</f>
        <v>150000</v>
      </c>
      <c r="AP9" s="91"/>
      <c r="AQ9" s="138">
        <f t="shared" si="12"/>
        <v>0.33333333333333331</v>
      </c>
      <c r="AR9" s="92"/>
      <c r="AS9" s="90"/>
      <c r="AT9" s="90"/>
      <c r="AU9" s="47">
        <f>AT$2*AN9/AP$2/5</f>
        <v>1</v>
      </c>
      <c r="AV9" s="47">
        <f>Feuil5!E10</f>
        <v>0</v>
      </c>
      <c r="AW9" s="51">
        <f>$T9*AV9</f>
        <v>0</v>
      </c>
      <c r="AX9" s="91"/>
      <c r="AY9" s="138">
        <f t="shared" si="13"/>
        <v>0</v>
      </c>
      <c r="AZ9" s="92"/>
      <c r="BA9" s="90"/>
      <c r="BB9" s="90"/>
      <c r="BC9" s="47">
        <f>BB$2*AV9/AX$2/5</f>
        <v>0</v>
      </c>
      <c r="BD9" s="47">
        <f>Feuil5!F10</f>
        <v>10</v>
      </c>
      <c r="BE9" s="51">
        <f>$T9*BD9</f>
        <v>300000</v>
      </c>
      <c r="BF9" s="91"/>
      <c r="BG9" s="138">
        <f t="shared" si="14"/>
        <v>0.61224489795918369</v>
      </c>
      <c r="BH9" s="92"/>
      <c r="BI9" s="90"/>
      <c r="BJ9" s="90"/>
      <c r="BK9" s="47">
        <f>BJ$2*BD9/BF$2/5</f>
        <v>1.4693877551020409</v>
      </c>
      <c r="BL9" s="47">
        <f>Feuil5!G10</f>
        <v>0</v>
      </c>
      <c r="BM9" s="51">
        <f>$T9*BL9</f>
        <v>0</v>
      </c>
      <c r="BN9" s="91"/>
      <c r="BO9" s="138">
        <f t="shared" si="15"/>
        <v>0</v>
      </c>
      <c r="BP9" s="92"/>
      <c r="BQ9" s="90"/>
      <c r="BR9" s="90"/>
      <c r="BS9" s="47">
        <f>BR$2*BL9/BN$2/5</f>
        <v>0</v>
      </c>
      <c r="BT9" s="47">
        <f>Feuil5!H10</f>
        <v>4</v>
      </c>
      <c r="BU9" s="51">
        <f>$T9*BT9</f>
        <v>120000</v>
      </c>
      <c r="BV9" s="91"/>
      <c r="BW9" s="138">
        <f t="shared" si="16"/>
        <v>0.18292682926829268</v>
      </c>
      <c r="BX9" s="92"/>
      <c r="BY9" s="90"/>
      <c r="BZ9" s="90"/>
      <c r="CA9" s="47">
        <f>BZ$2*BT9/BV$2/5</f>
        <v>1.4634146341463414</v>
      </c>
      <c r="CB9" s="47">
        <f>Feuil5!I10</f>
        <v>5</v>
      </c>
      <c r="CC9" s="51">
        <f>$T9*CB9</f>
        <v>150000</v>
      </c>
      <c r="CD9" s="91"/>
      <c r="CE9" s="138">
        <f t="shared" si="17"/>
        <v>0.375</v>
      </c>
      <c r="CF9" s="92"/>
      <c r="CG9" s="90"/>
      <c r="CH9" s="90"/>
      <c r="CI9" s="47">
        <f>CH$2*CB9/CD$2/5</f>
        <v>0.9375</v>
      </c>
      <c r="CJ9" s="5">
        <f>SUM(AE9,AM9,AU9,BC9,BK9,BS9,CA9,CI9)</f>
        <v>7.4046212910435241</v>
      </c>
      <c r="CK9" s="5">
        <f>Feuil6!B$4*Feuil6!B12</f>
        <v>10</v>
      </c>
      <c r="CL9" s="5">
        <f>Feuil6!C$4*Feuil6!C12</f>
        <v>0</v>
      </c>
      <c r="CM9" s="5">
        <f>Feuil6!D$4*Feuil6!D12</f>
        <v>30</v>
      </c>
      <c r="CN9" s="5">
        <f>Feuil6!E$4*Feuil6!E12</f>
        <v>0</v>
      </c>
      <c r="CO9" s="5">
        <f>Feuil6!F$4*Feuil6!F12</f>
        <v>0</v>
      </c>
      <c r="CP9" s="5">
        <f>Feuil6!G$4*Feuil6!G12</f>
        <v>0</v>
      </c>
      <c r="CQ9" s="5">
        <f>Feuil6!H$4*Feuil6!H12</f>
        <v>80</v>
      </c>
      <c r="CR9" s="5">
        <f>Feuil6!I$4*Feuil6!I12</f>
        <v>0</v>
      </c>
      <c r="CS9" s="5">
        <f>Feuil6!J$4*Feuil6!J12</f>
        <v>30</v>
      </c>
      <c r="CT9" s="5">
        <f>Feuil6!K$4*Feuil6!K12</f>
        <v>0</v>
      </c>
      <c r="CU9" s="5">
        <f>Feuil6!L$4*Feuil6!L12</f>
        <v>0</v>
      </c>
      <c r="CV9" s="5">
        <f>Feuil6!M$4*Feuil6!M12</f>
        <v>0</v>
      </c>
      <c r="CW9" s="5">
        <f>Feuil6!N$4*Feuil6!N12</f>
        <v>0</v>
      </c>
      <c r="CX9" s="5">
        <f>Feuil6!O$4*Feuil6!O12</f>
        <v>5</v>
      </c>
      <c r="CY9" s="5">
        <f>Feuil6!P$4*Feuil6!P12</f>
        <v>0</v>
      </c>
      <c r="CZ9" s="5">
        <f>Feuil6!Q$4*Feuil6!Q12</f>
        <v>15</v>
      </c>
      <c r="DA9" s="5">
        <f>Feuil6!R$4*Feuil6!R12</f>
        <v>0</v>
      </c>
      <c r="DB9" s="5">
        <f>Feuil6!S$4*Feuil6!S12</f>
        <v>0</v>
      </c>
      <c r="DC9" s="5">
        <f>Feuil6!T$4*Feuil6!T12</f>
        <v>0</v>
      </c>
      <c r="DD9" s="5">
        <f>Feuil6!U$4*Feuil6!U12</f>
        <v>4</v>
      </c>
      <c r="DE9" s="5">
        <f>Feuil6!V$4*Feuil6!V12</f>
        <v>0</v>
      </c>
      <c r="DF9" s="5">
        <f>Feuil6!W$4*Feuil6!W12</f>
        <v>0</v>
      </c>
      <c r="DG9" s="5">
        <f>Feuil6!X$4*Feuil6!X12</f>
        <v>1</v>
      </c>
      <c r="DH9" s="5">
        <f t="shared" si="18"/>
        <v>175</v>
      </c>
      <c r="DI9" s="13">
        <f>S9+CJ9+DH9</f>
        <v>196.71149959792183</v>
      </c>
      <c r="DJ9" s="80"/>
      <c r="DK9" s="80"/>
      <c r="DL9" s="80"/>
      <c r="DM9" s="79"/>
      <c r="DN9" s="80"/>
      <c r="DO9" s="80"/>
    </row>
    <row r="10" spans="1:119">
      <c r="A10" s="12" t="s">
        <v>24</v>
      </c>
      <c r="B10" s="9"/>
      <c r="C10" s="9"/>
      <c r="D10" s="9"/>
      <c r="E10" s="9"/>
      <c r="F10" s="5"/>
      <c r="G10" s="9"/>
      <c r="H10" s="9"/>
      <c r="I10" s="9"/>
      <c r="J10" s="5"/>
      <c r="K10" s="9"/>
      <c r="L10" s="9"/>
      <c r="M10" s="9"/>
      <c r="N10" s="5"/>
      <c r="O10" s="9"/>
      <c r="P10" s="9"/>
      <c r="Q10" s="9"/>
      <c r="R10" s="5"/>
      <c r="S10" s="5"/>
      <c r="T10" s="48"/>
      <c r="U10" s="90"/>
      <c r="V10" s="84">
        <f>Feuil5!B23*12</f>
        <v>22800</v>
      </c>
      <c r="W10" s="47"/>
      <c r="X10" s="51"/>
      <c r="Y10" s="91"/>
      <c r="Z10" s="138">
        <f t="shared" si="9"/>
        <v>0</v>
      </c>
      <c r="AA10" s="92"/>
      <c r="AB10" s="92"/>
      <c r="AC10" s="90"/>
      <c r="AD10" s="90"/>
      <c r="AE10" s="47"/>
      <c r="AF10" s="47"/>
      <c r="AG10" s="51"/>
      <c r="AH10" s="91"/>
      <c r="AI10" s="138">
        <f t="shared" si="11"/>
        <v>0</v>
      </c>
      <c r="AJ10" s="92"/>
      <c r="AK10" s="90"/>
      <c r="AL10" s="90"/>
      <c r="AM10" s="47"/>
      <c r="AN10" s="47"/>
      <c r="AO10" s="51"/>
      <c r="AP10" s="91"/>
      <c r="AQ10" s="138">
        <f t="shared" si="12"/>
        <v>0</v>
      </c>
      <c r="AR10" s="92"/>
      <c r="AS10" s="90"/>
      <c r="AT10" s="90"/>
      <c r="AU10" s="47"/>
      <c r="AV10" s="47"/>
      <c r="AW10" s="51"/>
      <c r="AX10" s="91"/>
      <c r="AY10" s="138">
        <f t="shared" si="13"/>
        <v>0</v>
      </c>
      <c r="AZ10" s="92"/>
      <c r="BA10" s="90"/>
      <c r="BB10" s="90"/>
      <c r="BC10" s="47"/>
      <c r="BD10" s="47"/>
      <c r="BE10" s="51"/>
      <c r="BF10" s="91"/>
      <c r="BG10" s="138">
        <f t="shared" si="14"/>
        <v>0</v>
      </c>
      <c r="BH10" s="92"/>
      <c r="BI10" s="90"/>
      <c r="BJ10" s="90"/>
      <c r="BK10" s="47"/>
      <c r="BL10" s="47"/>
      <c r="BM10" s="51"/>
      <c r="BN10" s="91"/>
      <c r="BO10" s="138">
        <f t="shared" si="15"/>
        <v>0</v>
      </c>
      <c r="BP10" s="92"/>
      <c r="BQ10" s="90"/>
      <c r="BR10" s="90"/>
      <c r="BS10" s="47"/>
      <c r="BT10" s="47"/>
      <c r="BU10" s="51"/>
      <c r="BV10" s="91"/>
      <c r="BW10" s="138">
        <f t="shared" si="16"/>
        <v>0</v>
      </c>
      <c r="BX10" s="92"/>
      <c r="BY10" s="90"/>
      <c r="BZ10" s="90"/>
      <c r="CA10" s="47"/>
      <c r="CB10" s="47"/>
      <c r="CC10" s="51"/>
      <c r="CD10" s="91"/>
      <c r="CE10" s="138">
        <f t="shared" si="17"/>
        <v>0</v>
      </c>
      <c r="CF10" s="92"/>
      <c r="CG10" s="90"/>
      <c r="CH10" s="90"/>
      <c r="CI10" s="47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41"/>
      <c r="DJ10" s="80"/>
      <c r="DK10" s="80"/>
      <c r="DL10" s="80"/>
      <c r="DM10" s="79"/>
      <c r="DN10" s="80"/>
      <c r="DO10" s="80"/>
    </row>
    <row r="11" spans="1:119">
      <c r="A11" s="9" t="s">
        <v>10</v>
      </c>
      <c r="B11" s="9">
        <f>Feuil5!$B12+Feuil5!$F12</f>
        <v>15</v>
      </c>
      <c r="C11" s="9">
        <f t="shared" si="0"/>
        <v>22808.870116156282</v>
      </c>
      <c r="D11" s="9">
        <f t="shared" si="1"/>
        <v>0</v>
      </c>
      <c r="E11" s="9">
        <f t="shared" si="2"/>
        <v>22808.870116156282</v>
      </c>
      <c r="F11" s="5">
        <f>B11*Feuil5!$F$21</f>
        <v>6.3492063492063489</v>
      </c>
      <c r="G11" s="9">
        <f>Feuil5!$C12+Feuil5!$G12</f>
        <v>18</v>
      </c>
      <c r="H11" s="9">
        <f t="shared" si="3"/>
        <v>15709.09090909091</v>
      </c>
      <c r="I11" s="9">
        <f t="shared" si="4"/>
        <v>10518.260869565218</v>
      </c>
      <c r="J11" s="5">
        <f>G11*Feuil5!$F$22</f>
        <v>6.8571428571428568</v>
      </c>
      <c r="K11" s="9">
        <f>Feuil5!$D12+Feuil5!$H12</f>
        <v>10</v>
      </c>
      <c r="L11" s="9">
        <f t="shared" si="5"/>
        <v>0</v>
      </c>
      <c r="M11" s="9">
        <f t="shared" si="6"/>
        <v>13902.439024390244</v>
      </c>
      <c r="N11" s="5">
        <f>K11*Feuil5!$F$23</f>
        <v>4.0211640211640205</v>
      </c>
      <c r="O11" s="9">
        <f>Feuil5!$E12+Feuil5!$I12</f>
        <v>35</v>
      </c>
      <c r="P11" s="9">
        <f t="shared" si="7"/>
        <v>36521.739130434784</v>
      </c>
      <c r="Q11" s="9">
        <f t="shared" si="8"/>
        <v>23625</v>
      </c>
      <c r="R11" s="5">
        <f>O11*Feuil5!$F$24</f>
        <v>15.555555555555555</v>
      </c>
      <c r="S11" s="5">
        <f>F11+J11+N11+R11</f>
        <v>32.783068783068785</v>
      </c>
      <c r="T11" s="48">
        <f>Feuil1!D12</f>
        <v>5000</v>
      </c>
      <c r="U11" s="90"/>
      <c r="V11" s="84"/>
      <c r="W11" s="47">
        <f>Feuil5!B12</f>
        <v>15</v>
      </c>
      <c r="X11" s="51">
        <f>$T11*W11</f>
        <v>75000</v>
      </c>
      <c r="Y11" s="91"/>
      <c r="Z11" s="138">
        <f t="shared" si="9"/>
        <v>7.91974656810982E-2</v>
      </c>
      <c r="AA11" s="92"/>
      <c r="AB11" s="92"/>
      <c r="AC11" s="90"/>
      <c r="AD11" s="90"/>
      <c r="AE11" s="47">
        <f t="shared" si="10"/>
        <v>3.8014783526927141</v>
      </c>
      <c r="AF11" s="47">
        <f>Feuil5!C12</f>
        <v>10</v>
      </c>
      <c r="AG11" s="51">
        <f>$T11*AF11</f>
        <v>50000</v>
      </c>
      <c r="AH11" s="91"/>
      <c r="AI11" s="138">
        <f t="shared" si="11"/>
        <v>0.18181818181818182</v>
      </c>
      <c r="AJ11" s="92"/>
      <c r="AK11" s="90"/>
      <c r="AL11" s="90"/>
      <c r="AM11" s="47">
        <f>AL$2*AF11/AH$2/5</f>
        <v>1.4545454545454546</v>
      </c>
      <c r="AN11" s="47">
        <f>Feuil5!D12</f>
        <v>0</v>
      </c>
      <c r="AO11" s="51">
        <f>$T11*AN11</f>
        <v>0</v>
      </c>
      <c r="AP11" s="91"/>
      <c r="AQ11" s="138">
        <f t="shared" si="12"/>
        <v>0</v>
      </c>
      <c r="AR11" s="92"/>
      <c r="AS11" s="90"/>
      <c r="AT11" s="90"/>
      <c r="AU11" s="47">
        <f>AT$2*AN11/AP$2/5</f>
        <v>0</v>
      </c>
      <c r="AV11" s="47">
        <f>Feuil5!E12</f>
        <v>20</v>
      </c>
      <c r="AW11" s="51">
        <f>$T11*AV11</f>
        <v>100000</v>
      </c>
      <c r="AX11" s="91"/>
      <c r="AY11" s="138">
        <f t="shared" si="13"/>
        <v>0.28985507246376813</v>
      </c>
      <c r="AZ11" s="92"/>
      <c r="BA11" s="90"/>
      <c r="BB11" s="90"/>
      <c r="BC11" s="47">
        <f>BB$2*AV11/AX$2/5</f>
        <v>3.4782608695652173</v>
      </c>
      <c r="BD11" s="47">
        <f>Feuil5!F12</f>
        <v>0</v>
      </c>
      <c r="BE11" s="51">
        <f>$T11*BD11</f>
        <v>0</v>
      </c>
      <c r="BF11" s="91"/>
      <c r="BG11" s="138">
        <f t="shared" si="14"/>
        <v>0</v>
      </c>
      <c r="BH11" s="92"/>
      <c r="BI11" s="90"/>
      <c r="BJ11" s="90"/>
      <c r="BK11" s="47">
        <f>BJ$2*BD11/BF$2/5</f>
        <v>0</v>
      </c>
      <c r="BL11" s="47">
        <f>Feuil5!G12</f>
        <v>8</v>
      </c>
      <c r="BM11" s="51">
        <f>$T11*BL11</f>
        <v>40000</v>
      </c>
      <c r="BN11" s="91"/>
      <c r="BO11" s="138">
        <f t="shared" si="15"/>
        <v>6.9565217391304349E-2</v>
      </c>
      <c r="BP11" s="92"/>
      <c r="BQ11" s="90"/>
      <c r="BR11" s="90"/>
      <c r="BS11" s="47">
        <f>BR$2*BL11/BN$2/5</f>
        <v>1.5582608695652174</v>
      </c>
      <c r="BT11" s="47">
        <f>Feuil5!H12</f>
        <v>10</v>
      </c>
      <c r="BU11" s="51">
        <f>$T11*BT11</f>
        <v>50000</v>
      </c>
      <c r="BV11" s="91"/>
      <c r="BW11" s="138">
        <f t="shared" si="16"/>
        <v>7.621951219512195E-2</v>
      </c>
      <c r="BX11" s="92"/>
      <c r="BY11" s="90"/>
      <c r="BZ11" s="90"/>
      <c r="CA11" s="47">
        <f>BZ$2*BT11/BV$2/5</f>
        <v>3.6585365853658538</v>
      </c>
      <c r="CB11" s="47">
        <f>Feuil5!I12</f>
        <v>15</v>
      </c>
      <c r="CC11" s="51">
        <f>$T11*CB11</f>
        <v>75000</v>
      </c>
      <c r="CD11" s="91"/>
      <c r="CE11" s="138">
        <f t="shared" si="17"/>
        <v>0.1875</v>
      </c>
      <c r="CF11" s="92"/>
      <c r="CG11" s="90"/>
      <c r="CH11" s="90"/>
      <c r="CI11" s="47">
        <f>CH$2*CB11/CD$2/5</f>
        <v>2.8125</v>
      </c>
      <c r="CJ11" s="5">
        <f>SUM(AE11,AM11,AU11,BC11,BK11,BS11,CA11,CI11)</f>
        <v>16.763582131734456</v>
      </c>
      <c r="CK11" s="5">
        <f>Feuil6!B$4*Feuil6!B14</f>
        <v>10</v>
      </c>
      <c r="CL11" s="5">
        <f>Feuil6!C$4*Feuil6!C14</f>
        <v>15</v>
      </c>
      <c r="CM11" s="5">
        <f>Feuil6!D$4*Feuil6!D14</f>
        <v>0</v>
      </c>
      <c r="CN11" s="5">
        <f>Feuil6!E$4*Feuil6!E14</f>
        <v>0</v>
      </c>
      <c r="CO11" s="5">
        <f>Feuil6!F$4*Feuil6!F14</f>
        <v>20</v>
      </c>
      <c r="CP11" s="5">
        <f>Feuil6!G$4*Feuil6!G14</f>
        <v>0</v>
      </c>
      <c r="CQ11" s="5">
        <f>Feuil6!H$4*Feuil6!H14</f>
        <v>0</v>
      </c>
      <c r="CR11" s="5">
        <f>Feuil6!I$4*Feuil6!I14</f>
        <v>0</v>
      </c>
      <c r="CS11" s="5">
        <f>Feuil6!J$4*Feuil6!J14</f>
        <v>0</v>
      </c>
      <c r="CT11" s="5">
        <f>Feuil6!K$4*Feuil6!K14</f>
        <v>70</v>
      </c>
      <c r="CU11" s="5">
        <f>Feuil6!L$4*Feuil6!L14</f>
        <v>0</v>
      </c>
      <c r="CV11" s="5">
        <f>Feuil6!M$4*Feuil6!M14</f>
        <v>0</v>
      </c>
      <c r="CW11" s="5">
        <f>Feuil6!N$4*Feuil6!N14</f>
        <v>70</v>
      </c>
      <c r="CX11" s="5">
        <f>Feuil6!O$4*Feuil6!O14</f>
        <v>5</v>
      </c>
      <c r="CY11" s="5">
        <f>Feuil6!P$4*Feuil6!P14</f>
        <v>10</v>
      </c>
      <c r="CZ11" s="5">
        <f>Feuil6!Q$4*Feuil6!Q14</f>
        <v>15</v>
      </c>
      <c r="DA11" s="5">
        <f>Feuil6!R$4*Feuil6!R14</f>
        <v>6</v>
      </c>
      <c r="DB11" s="5">
        <f>Feuil6!S$4*Feuil6!S14</f>
        <v>15</v>
      </c>
      <c r="DC11" s="5">
        <f>Feuil6!T$4*Feuil6!T14</f>
        <v>15</v>
      </c>
      <c r="DD11" s="5">
        <f>Feuil6!U$4*Feuil6!U14</f>
        <v>4</v>
      </c>
      <c r="DE11" s="5">
        <f>Feuil6!V$4*Feuil6!V14</f>
        <v>2</v>
      </c>
      <c r="DF11" s="5">
        <f>Feuil6!W$4*Feuil6!W14</f>
        <v>2</v>
      </c>
      <c r="DG11" s="5">
        <f>Feuil6!X$4*Feuil6!X14</f>
        <v>1</v>
      </c>
      <c r="DH11" s="5">
        <f t="shared" si="18"/>
        <v>260</v>
      </c>
      <c r="DI11" s="13">
        <f>S11+CJ11+DH11</f>
        <v>309.54665091480325</v>
      </c>
      <c r="DJ11" s="80"/>
      <c r="DK11" s="80"/>
      <c r="DL11" s="80"/>
      <c r="DM11" s="79"/>
      <c r="DN11" s="80"/>
      <c r="DO11" s="80"/>
    </row>
    <row r="12" spans="1:119">
      <c r="A12" s="9" t="s">
        <v>11</v>
      </c>
      <c r="B12" s="9">
        <f>Feuil5!$B13+Feuil5!$F13</f>
        <v>10</v>
      </c>
      <c r="C12" s="9">
        <f t="shared" si="0"/>
        <v>18247.096092925025</v>
      </c>
      <c r="D12" s="9">
        <f t="shared" si="1"/>
        <v>0</v>
      </c>
      <c r="E12" s="9">
        <f t="shared" si="2"/>
        <v>18247.096092925025</v>
      </c>
      <c r="F12" s="5">
        <f>B12*Feuil5!$F$21</f>
        <v>4.2328042328042326</v>
      </c>
      <c r="G12" s="9">
        <f>Feuil5!$C13+Feuil5!$G13</f>
        <v>10</v>
      </c>
      <c r="H12" s="9">
        <f t="shared" si="3"/>
        <v>9425.4545454545441</v>
      </c>
      <c r="I12" s="9">
        <f t="shared" si="4"/>
        <v>7888.6956521739121</v>
      </c>
      <c r="J12" s="5">
        <f>G12*Feuil5!$F$22</f>
        <v>3.8095238095238093</v>
      </c>
      <c r="K12" s="9">
        <f>Feuil5!$D13+Feuil5!$H13</f>
        <v>15</v>
      </c>
      <c r="L12" s="9">
        <f t="shared" si="5"/>
        <v>0</v>
      </c>
      <c r="M12" s="9">
        <f t="shared" si="6"/>
        <v>25024.390243902442</v>
      </c>
      <c r="N12" s="5">
        <f>K12*Feuil5!$F$23</f>
        <v>6.0317460317460316</v>
      </c>
      <c r="O12" s="9">
        <f>Feuil5!$E13+Feuil5!$I13</f>
        <v>25</v>
      </c>
      <c r="P12" s="9">
        <f t="shared" si="7"/>
        <v>32869.565217391304</v>
      </c>
      <c r="Q12" s="9">
        <f t="shared" si="8"/>
        <v>18900</v>
      </c>
      <c r="R12" s="5">
        <f>O12*Feuil5!$F$24</f>
        <v>11.111111111111111</v>
      </c>
      <c r="S12" s="5">
        <f>F12+J12+N12+R12</f>
        <v>25.185185185185183</v>
      </c>
      <c r="T12" s="48">
        <f>Feuil1!D13</f>
        <v>6000</v>
      </c>
      <c r="U12" s="90"/>
      <c r="V12" s="86" t="s">
        <v>117</v>
      </c>
      <c r="W12" s="47">
        <f>Feuil5!B13</f>
        <v>10</v>
      </c>
      <c r="X12" s="51">
        <f>$T12*W12</f>
        <v>60000</v>
      </c>
      <c r="Y12" s="91"/>
      <c r="Z12" s="138">
        <f t="shared" si="9"/>
        <v>6.3357972544878557E-2</v>
      </c>
      <c r="AA12" s="92"/>
      <c r="AB12" s="92"/>
      <c r="AC12" s="90"/>
      <c r="AD12" s="90"/>
      <c r="AE12" s="47">
        <f t="shared" si="10"/>
        <v>2.5343189017951424</v>
      </c>
      <c r="AF12" s="47">
        <f>Feuil5!C13</f>
        <v>5</v>
      </c>
      <c r="AG12" s="51">
        <f>$T12*AF12</f>
        <v>30000</v>
      </c>
      <c r="AH12" s="91"/>
      <c r="AI12" s="138">
        <f t="shared" si="11"/>
        <v>0.10909090909090909</v>
      </c>
      <c r="AJ12" s="92"/>
      <c r="AK12" s="90"/>
      <c r="AL12" s="90"/>
      <c r="AM12" s="47">
        <f>AL$2*AF12/AH$2/5</f>
        <v>0.72727272727272729</v>
      </c>
      <c r="AN12" s="47">
        <f>Feuil5!D13</f>
        <v>0</v>
      </c>
      <c r="AO12" s="51">
        <f>$T12*AN12</f>
        <v>0</v>
      </c>
      <c r="AP12" s="91"/>
      <c r="AQ12" s="138">
        <f t="shared" si="12"/>
        <v>0</v>
      </c>
      <c r="AR12" s="92"/>
      <c r="AS12" s="90"/>
      <c r="AT12" s="90"/>
      <c r="AU12" s="47">
        <f>AT$2*AN12/AP$2/5</f>
        <v>0</v>
      </c>
      <c r="AV12" s="47">
        <f>Feuil5!E13</f>
        <v>15</v>
      </c>
      <c r="AW12" s="51">
        <f>$T12*AV12</f>
        <v>90000</v>
      </c>
      <c r="AX12" s="91"/>
      <c r="AY12" s="138">
        <f t="shared" si="13"/>
        <v>0.2608695652173913</v>
      </c>
      <c r="AZ12" s="92"/>
      <c r="BA12" s="90"/>
      <c r="BB12" s="90"/>
      <c r="BC12" s="47">
        <f>BB$2*AV12/AX$2/5</f>
        <v>2.6086956521739131</v>
      </c>
      <c r="BD12" s="47">
        <f>Feuil5!F13</f>
        <v>0</v>
      </c>
      <c r="BE12" s="51">
        <f>$T12*BD12</f>
        <v>0</v>
      </c>
      <c r="BF12" s="91"/>
      <c r="BG12" s="138">
        <f t="shared" si="14"/>
        <v>0</v>
      </c>
      <c r="BH12" s="92"/>
      <c r="BI12" s="90"/>
      <c r="BJ12" s="90"/>
      <c r="BK12" s="47">
        <f>BJ$2*BD12/BF$2/5</f>
        <v>0</v>
      </c>
      <c r="BL12" s="47">
        <f>Feuil5!G13</f>
        <v>5</v>
      </c>
      <c r="BM12" s="51">
        <f>$T12*BL12</f>
        <v>30000</v>
      </c>
      <c r="BN12" s="91"/>
      <c r="BO12" s="138">
        <f t="shared" si="15"/>
        <v>5.2173913043478258E-2</v>
      </c>
      <c r="BP12" s="92"/>
      <c r="BQ12" s="90"/>
      <c r="BR12" s="90"/>
      <c r="BS12" s="47">
        <f>BR$2*BL12/BN$2/5</f>
        <v>0.97391304347826091</v>
      </c>
      <c r="BT12" s="47">
        <f>Feuil5!H13</f>
        <v>15</v>
      </c>
      <c r="BU12" s="51">
        <f>$T12*BT12</f>
        <v>90000</v>
      </c>
      <c r="BV12" s="91"/>
      <c r="BW12" s="138">
        <f t="shared" si="16"/>
        <v>0.13719512195121952</v>
      </c>
      <c r="BX12" s="92"/>
      <c r="BY12" s="90"/>
      <c r="BZ12" s="90"/>
      <c r="CA12" s="47">
        <f>BZ$2*BT12/BV$2/5</f>
        <v>5.48780487804878</v>
      </c>
      <c r="CB12" s="47">
        <f>Feuil5!I13</f>
        <v>10</v>
      </c>
      <c r="CC12" s="51">
        <f>$T12*CB12</f>
        <v>60000</v>
      </c>
      <c r="CD12" s="91"/>
      <c r="CE12" s="138">
        <f t="shared" si="17"/>
        <v>0.15</v>
      </c>
      <c r="CF12" s="92"/>
      <c r="CG12" s="90"/>
      <c r="CH12" s="90"/>
      <c r="CI12" s="47">
        <f>CH$2*CB12/CD$2/5</f>
        <v>1.875</v>
      </c>
      <c r="CJ12" s="5">
        <f>SUM(AE12,AM12,AU12,BC12,BK12,BS12,CA12,CI12)</f>
        <v>14.207005202768823</v>
      </c>
      <c r="CK12" s="5">
        <f>Feuil6!B$4*Feuil6!B15</f>
        <v>10</v>
      </c>
      <c r="CL12" s="5">
        <f>Feuil6!C$4*Feuil6!C15</f>
        <v>0</v>
      </c>
      <c r="CM12" s="5">
        <f>Feuil6!D$4*Feuil6!D15</f>
        <v>30</v>
      </c>
      <c r="CN12" s="5">
        <f>Feuil6!E$4*Feuil6!E15</f>
        <v>0</v>
      </c>
      <c r="CO12" s="5">
        <f>Feuil6!F$4*Feuil6!F15</f>
        <v>20</v>
      </c>
      <c r="CP12" s="5">
        <f>Feuil6!G$4*Feuil6!G15</f>
        <v>0</v>
      </c>
      <c r="CQ12" s="5">
        <f>Feuil6!H$4*Feuil6!H15</f>
        <v>0</v>
      </c>
      <c r="CR12" s="5">
        <f>Feuil6!I$4*Feuil6!I15</f>
        <v>0</v>
      </c>
      <c r="CS12" s="5">
        <f>Feuil6!J$4*Feuil6!J15</f>
        <v>0</v>
      </c>
      <c r="CT12" s="5">
        <f>Feuil6!K$4*Feuil6!K15</f>
        <v>70</v>
      </c>
      <c r="CU12" s="5">
        <f>Feuil6!L$4*Feuil6!L15</f>
        <v>0</v>
      </c>
      <c r="CV12" s="5">
        <f>Feuil6!M$4*Feuil6!M15</f>
        <v>0</v>
      </c>
      <c r="CW12" s="5">
        <f>Feuil6!N$4*Feuil6!N15</f>
        <v>70</v>
      </c>
      <c r="CX12" s="5">
        <f>Feuil6!O$4*Feuil6!O15</f>
        <v>5</v>
      </c>
      <c r="CY12" s="5">
        <f>Feuil6!P$4*Feuil6!P15</f>
        <v>10</v>
      </c>
      <c r="CZ12" s="5">
        <f>Feuil6!Q$4*Feuil6!Q15</f>
        <v>15</v>
      </c>
      <c r="DA12" s="5">
        <f>Feuil6!R$4*Feuil6!R15</f>
        <v>6</v>
      </c>
      <c r="DB12" s="5">
        <f>Feuil6!S$4*Feuil6!S15</f>
        <v>15</v>
      </c>
      <c r="DC12" s="5">
        <f>Feuil6!T$4*Feuil6!T15</f>
        <v>15</v>
      </c>
      <c r="DD12" s="5">
        <f>Feuil6!U$4*Feuil6!U15</f>
        <v>4</v>
      </c>
      <c r="DE12" s="5">
        <f>Feuil6!V$4*Feuil6!V15</f>
        <v>2</v>
      </c>
      <c r="DF12" s="5">
        <f>Feuil6!W$4*Feuil6!W15</f>
        <v>2</v>
      </c>
      <c r="DG12" s="5">
        <f>Feuil6!X$4*Feuil6!X15</f>
        <v>1</v>
      </c>
      <c r="DH12" s="5">
        <f t="shared" si="18"/>
        <v>275</v>
      </c>
      <c r="DI12" s="13">
        <f>S12+CJ12+DH12</f>
        <v>314.39219038795397</v>
      </c>
      <c r="DJ12" s="80"/>
      <c r="DK12" s="80"/>
      <c r="DL12" s="80"/>
      <c r="DM12" s="79"/>
      <c r="DN12" s="80"/>
      <c r="DO12" s="80"/>
    </row>
    <row r="13" spans="1:119">
      <c r="A13" s="9" t="s">
        <v>12</v>
      </c>
      <c r="B13" s="9">
        <f>Feuil5!$B14+Feuil5!$F14</f>
        <v>22</v>
      </c>
      <c r="C13" s="9">
        <f t="shared" si="0"/>
        <v>18247.096092925025</v>
      </c>
      <c r="D13" s="9">
        <f t="shared" si="1"/>
        <v>14693.87755102041</v>
      </c>
      <c r="E13" s="9">
        <f t="shared" si="2"/>
        <v>32940.973643945435</v>
      </c>
      <c r="F13" s="5">
        <f>B13*Feuil5!$F$21</f>
        <v>9.3121693121693117</v>
      </c>
      <c r="G13" s="9">
        <f>Feuil5!$C14+Feuil5!$G14</f>
        <v>8</v>
      </c>
      <c r="H13" s="9">
        <f t="shared" si="3"/>
        <v>12567.272727272726</v>
      </c>
      <c r="I13" s="9">
        <f t="shared" si="4"/>
        <v>0</v>
      </c>
      <c r="J13" s="5">
        <f>G13*Feuil5!$F$22</f>
        <v>3.0476190476190474</v>
      </c>
      <c r="K13" s="9">
        <f>Feuil5!$D14+Feuil5!$H14</f>
        <v>27</v>
      </c>
      <c r="L13" s="9">
        <f t="shared" si="5"/>
        <v>22800</v>
      </c>
      <c r="M13" s="9">
        <f t="shared" si="6"/>
        <v>16682.926829268294</v>
      </c>
      <c r="N13" s="5">
        <f>K13*Feuil5!$F$23</f>
        <v>10.857142857142856</v>
      </c>
      <c r="O13" s="9">
        <f>Feuil5!$E14+Feuil5!$I14</f>
        <v>5</v>
      </c>
      <c r="P13" s="9">
        <f t="shared" si="7"/>
        <v>0</v>
      </c>
      <c r="Q13" s="9">
        <f t="shared" si="8"/>
        <v>7875</v>
      </c>
      <c r="R13" s="5">
        <f>O13*Feuil5!$F$24</f>
        <v>2.2222222222222223</v>
      </c>
      <c r="S13" s="5">
        <f>F13+J13+N13+R13</f>
        <v>25.439153439153436</v>
      </c>
      <c r="T13" s="48">
        <f>Feuil1!D14</f>
        <v>5000</v>
      </c>
      <c r="U13" s="90"/>
      <c r="V13" s="84">
        <f>Feuil5!B24*12</f>
        <v>25200</v>
      </c>
      <c r="W13" s="47">
        <f>Feuil5!B14</f>
        <v>12</v>
      </c>
      <c r="X13" s="51">
        <f>$T13*W13</f>
        <v>60000</v>
      </c>
      <c r="Y13" s="91"/>
      <c r="Z13" s="138">
        <f t="shared" si="9"/>
        <v>6.3357972544878557E-2</v>
      </c>
      <c r="AA13" s="92"/>
      <c r="AB13" s="92"/>
      <c r="AC13" s="90"/>
      <c r="AD13" s="90"/>
      <c r="AE13" s="47">
        <f t="shared" si="10"/>
        <v>3.041182682154171</v>
      </c>
      <c r="AF13" s="47">
        <f>Feuil5!C14</f>
        <v>8</v>
      </c>
      <c r="AG13" s="51">
        <f>$T13*AF13</f>
        <v>40000</v>
      </c>
      <c r="AH13" s="91"/>
      <c r="AI13" s="138">
        <f t="shared" si="11"/>
        <v>0.14545454545454545</v>
      </c>
      <c r="AJ13" s="92"/>
      <c r="AK13" s="90"/>
      <c r="AL13" s="90"/>
      <c r="AM13" s="47">
        <f>AL$2*AF13/AH$2/5</f>
        <v>1.1636363636363636</v>
      </c>
      <c r="AN13" s="47">
        <f>Feuil5!D14</f>
        <v>15</v>
      </c>
      <c r="AO13" s="51">
        <f>$T13*AN13</f>
        <v>75000</v>
      </c>
      <c r="AP13" s="91"/>
      <c r="AQ13" s="138">
        <f t="shared" si="12"/>
        <v>0.16666666666666666</v>
      </c>
      <c r="AR13" s="92"/>
      <c r="AS13" s="90"/>
      <c r="AT13" s="90"/>
      <c r="AU13" s="47">
        <f>AT$2*AN13/AP$2/5</f>
        <v>3</v>
      </c>
      <c r="AV13" s="47">
        <f>Feuil5!E14</f>
        <v>0</v>
      </c>
      <c r="AW13" s="51">
        <f>$T13*AV13</f>
        <v>0</v>
      </c>
      <c r="AX13" s="91"/>
      <c r="AY13" s="138">
        <f t="shared" si="13"/>
        <v>0</v>
      </c>
      <c r="AZ13" s="92"/>
      <c r="BA13" s="90"/>
      <c r="BB13" s="90"/>
      <c r="BC13" s="47">
        <f>BB$2*AV13/AX$2/5</f>
        <v>0</v>
      </c>
      <c r="BD13" s="47">
        <f>Feuil5!F14</f>
        <v>10</v>
      </c>
      <c r="BE13" s="51">
        <f>$T13*BD13</f>
        <v>50000</v>
      </c>
      <c r="BF13" s="91"/>
      <c r="BG13" s="138">
        <f t="shared" si="14"/>
        <v>0.10204081632653061</v>
      </c>
      <c r="BH13" s="92"/>
      <c r="BI13" s="90"/>
      <c r="BJ13" s="90"/>
      <c r="BK13" s="47">
        <f>BJ$2*BD13/BF$2/5</f>
        <v>1.4693877551020409</v>
      </c>
      <c r="BL13" s="47">
        <f>Feuil5!G14</f>
        <v>0</v>
      </c>
      <c r="BM13" s="51">
        <f>$T13*BL13</f>
        <v>0</v>
      </c>
      <c r="BN13" s="91"/>
      <c r="BO13" s="138">
        <f t="shared" si="15"/>
        <v>0</v>
      </c>
      <c r="BP13" s="92"/>
      <c r="BQ13" s="90"/>
      <c r="BR13" s="90"/>
      <c r="BS13" s="47">
        <f>BR$2*BL13/BN$2/5</f>
        <v>0</v>
      </c>
      <c r="BT13" s="47">
        <f>Feuil5!H14</f>
        <v>12</v>
      </c>
      <c r="BU13" s="51">
        <f>$T13*BT13</f>
        <v>60000</v>
      </c>
      <c r="BV13" s="91"/>
      <c r="BW13" s="138">
        <f t="shared" si="16"/>
        <v>9.1463414634146339E-2</v>
      </c>
      <c r="BX13" s="92"/>
      <c r="BY13" s="90"/>
      <c r="BZ13" s="90"/>
      <c r="CA13" s="47">
        <f>BZ$2*BT13/BV$2/5</f>
        <v>4.3902439024390247</v>
      </c>
      <c r="CB13" s="47">
        <f>Feuil5!I14</f>
        <v>5</v>
      </c>
      <c r="CC13" s="51">
        <f>$T13*CB13</f>
        <v>25000</v>
      </c>
      <c r="CD13" s="91"/>
      <c r="CE13" s="138">
        <f t="shared" si="17"/>
        <v>6.25E-2</v>
      </c>
      <c r="CF13" s="92"/>
      <c r="CG13" s="90"/>
      <c r="CH13" s="90"/>
      <c r="CI13" s="47">
        <f>CH$2*CB13/CD$2/5</f>
        <v>0.9375</v>
      </c>
      <c r="CJ13" s="5">
        <f>SUM(AE13,AM13,AU13,BC13,BK13,BS13,CA13,CI13)</f>
        <v>14.0019507033316</v>
      </c>
      <c r="CK13" s="5">
        <f>Feuil6!B$4*Feuil6!B16</f>
        <v>20</v>
      </c>
      <c r="CL13" s="5">
        <f>Feuil6!C$4*Feuil6!C16</f>
        <v>0</v>
      </c>
      <c r="CM13" s="5">
        <f>Feuil6!D$4*Feuil6!D16</f>
        <v>30</v>
      </c>
      <c r="CN13" s="5">
        <f>Feuil6!E$4*Feuil6!E16</f>
        <v>0</v>
      </c>
      <c r="CO13" s="5">
        <f>Feuil6!F$4*Feuil6!F16</f>
        <v>0</v>
      </c>
      <c r="CP13" s="5">
        <f>Feuil6!G$4*Feuil6!G16</f>
        <v>40</v>
      </c>
      <c r="CQ13" s="5">
        <f>Feuil6!H$4*Feuil6!H16</f>
        <v>0</v>
      </c>
      <c r="CR13" s="5">
        <f>Feuil6!I$4*Feuil6!I16</f>
        <v>0</v>
      </c>
      <c r="CS13" s="5">
        <f>Feuil6!J$4*Feuil6!J16</f>
        <v>0</v>
      </c>
      <c r="CT13" s="5">
        <f>Feuil6!K$4*Feuil6!K16</f>
        <v>0</v>
      </c>
      <c r="CU13" s="5">
        <f>Feuil6!L$4*Feuil6!L16</f>
        <v>120</v>
      </c>
      <c r="CV13" s="5">
        <f>Feuil6!M$4*Feuil6!M16</f>
        <v>0</v>
      </c>
      <c r="CW13" s="5">
        <f>Feuil6!N$4*Feuil6!N16</f>
        <v>70</v>
      </c>
      <c r="CX13" s="5">
        <f>Feuil6!O$4*Feuil6!O16</f>
        <v>5</v>
      </c>
      <c r="CY13" s="5">
        <f>Feuil6!P$4*Feuil6!P16</f>
        <v>10</v>
      </c>
      <c r="CZ13" s="5">
        <f>Feuil6!Q$4*Feuil6!Q16</f>
        <v>15</v>
      </c>
      <c r="DA13" s="5">
        <f>Feuil6!R$4*Feuil6!R16</f>
        <v>6</v>
      </c>
      <c r="DB13" s="5">
        <f>Feuil6!S$4*Feuil6!S16</f>
        <v>15</v>
      </c>
      <c r="DC13" s="5">
        <f>Feuil6!T$4*Feuil6!T16</f>
        <v>15</v>
      </c>
      <c r="DD13" s="5">
        <f>Feuil6!U$4*Feuil6!U16</f>
        <v>4</v>
      </c>
      <c r="DE13" s="5">
        <f>Feuil6!V$4*Feuil6!V16</f>
        <v>2</v>
      </c>
      <c r="DF13" s="5">
        <f>Feuil6!W$4*Feuil6!W16</f>
        <v>2</v>
      </c>
      <c r="DG13" s="5">
        <f>Feuil6!X$4*Feuil6!X16</f>
        <v>1</v>
      </c>
      <c r="DH13" s="5">
        <f t="shared" si="18"/>
        <v>355</v>
      </c>
      <c r="DI13" s="13">
        <f>S13+CJ13+DH13</f>
        <v>394.44110414248502</v>
      </c>
      <c r="DJ13" s="80"/>
      <c r="DK13" s="80"/>
      <c r="DL13" s="80"/>
      <c r="DM13" s="79"/>
      <c r="DN13" s="80"/>
      <c r="DO13" s="80"/>
    </row>
    <row r="14" spans="1:119">
      <c r="A14" s="9" t="s">
        <v>13</v>
      </c>
      <c r="B14" s="9">
        <f>Feuil5!$B15+Feuil5!$F15</f>
        <v>18</v>
      </c>
      <c r="C14" s="9">
        <f t="shared" si="0"/>
        <v>9731.7845828933459</v>
      </c>
      <c r="D14" s="9">
        <f t="shared" si="1"/>
        <v>11755.102040816324</v>
      </c>
      <c r="E14" s="9">
        <f t="shared" si="2"/>
        <v>21486.88662370967</v>
      </c>
      <c r="F14" s="5">
        <f>B14*Feuil5!$F$21</f>
        <v>7.6190476190476186</v>
      </c>
      <c r="G14" s="9">
        <f>Feuil5!$C15+Feuil5!$G15</f>
        <v>5</v>
      </c>
      <c r="H14" s="9">
        <f t="shared" si="3"/>
        <v>6283.6363636363631</v>
      </c>
      <c r="I14" s="9">
        <f t="shared" si="4"/>
        <v>0</v>
      </c>
      <c r="J14" s="5">
        <f>G14*Feuil5!$F$22</f>
        <v>1.9047619047619047</v>
      </c>
      <c r="K14" s="9">
        <f>Feuil5!$D15+Feuil5!$H15</f>
        <v>10</v>
      </c>
      <c r="L14" s="9">
        <f t="shared" si="5"/>
        <v>12160</v>
      </c>
      <c r="M14" s="9">
        <f t="shared" si="6"/>
        <v>0</v>
      </c>
      <c r="N14" s="5">
        <f>K14*Feuil5!$F$23</f>
        <v>4.0211640211640205</v>
      </c>
      <c r="O14" s="9">
        <f>Feuil5!$E15+Feuil5!$I15</f>
        <v>15</v>
      </c>
      <c r="P14" s="9">
        <f t="shared" si="7"/>
        <v>7304.347826086956</v>
      </c>
      <c r="Q14" s="9">
        <f t="shared" si="8"/>
        <v>12600</v>
      </c>
      <c r="R14" s="5">
        <f>O14*Feuil5!$F$24</f>
        <v>6.6666666666666661</v>
      </c>
      <c r="S14" s="5">
        <f>F14+J14+N14+R14</f>
        <v>20.211640211640209</v>
      </c>
      <c r="T14" s="48">
        <f>Feuil1!D15</f>
        <v>4000</v>
      </c>
      <c r="U14" s="90"/>
      <c r="V14" s="84"/>
      <c r="W14" s="47">
        <f>Feuil5!B15</f>
        <v>8</v>
      </c>
      <c r="X14" s="51">
        <f>$T14*W14</f>
        <v>32000</v>
      </c>
      <c r="Y14" s="91"/>
      <c r="Z14" s="138">
        <f t="shared" si="9"/>
        <v>3.3790918690601898E-2</v>
      </c>
      <c r="AA14" s="92"/>
      <c r="AB14" s="92"/>
      <c r="AC14" s="90"/>
      <c r="AD14" s="90"/>
      <c r="AE14" s="47">
        <f t="shared" si="10"/>
        <v>2.0274551214361138</v>
      </c>
      <c r="AF14" s="47">
        <f>Feuil5!C15</f>
        <v>5</v>
      </c>
      <c r="AG14" s="51">
        <f>$T14*AF14</f>
        <v>20000</v>
      </c>
      <c r="AH14" s="91"/>
      <c r="AI14" s="138">
        <f t="shared" si="11"/>
        <v>7.2727272727272724E-2</v>
      </c>
      <c r="AJ14" s="92"/>
      <c r="AK14" s="90"/>
      <c r="AL14" s="90"/>
      <c r="AM14" s="47">
        <f>AL$2*AF14/AH$2/5</f>
        <v>0.72727272727272729</v>
      </c>
      <c r="AN14" s="47">
        <f>Feuil5!D15</f>
        <v>10</v>
      </c>
      <c r="AO14" s="51">
        <f>$T14*AN14</f>
        <v>40000</v>
      </c>
      <c r="AP14" s="91"/>
      <c r="AQ14" s="138">
        <f t="shared" si="12"/>
        <v>8.8888888888888892E-2</v>
      </c>
      <c r="AR14" s="92"/>
      <c r="AS14" s="90"/>
      <c r="AT14" s="90"/>
      <c r="AU14" s="47">
        <f>AT$2*AN14/AP$2/5</f>
        <v>2</v>
      </c>
      <c r="AV14" s="47">
        <f>Feuil5!E15</f>
        <v>5</v>
      </c>
      <c r="AW14" s="51">
        <f>$T14*AV14</f>
        <v>20000</v>
      </c>
      <c r="AX14" s="91"/>
      <c r="AY14" s="138">
        <f t="shared" si="13"/>
        <v>5.7971014492753624E-2</v>
      </c>
      <c r="AZ14" s="92"/>
      <c r="BA14" s="90"/>
      <c r="BB14" s="90"/>
      <c r="BC14" s="47">
        <f>BB$2*AV14/AX$2/5</f>
        <v>0.86956521739130432</v>
      </c>
      <c r="BD14" s="47">
        <f>Feuil5!F15</f>
        <v>10</v>
      </c>
      <c r="BE14" s="51">
        <f>$T14*BD14</f>
        <v>40000</v>
      </c>
      <c r="BF14" s="91"/>
      <c r="BG14" s="138">
        <f t="shared" si="14"/>
        <v>8.1632653061224483E-2</v>
      </c>
      <c r="BH14" s="92"/>
      <c r="BI14" s="90"/>
      <c r="BJ14" s="90"/>
      <c r="BK14" s="47">
        <f>BJ$2*BD14/BF$2/5</f>
        <v>1.4693877551020409</v>
      </c>
      <c r="BL14" s="47">
        <f>Feuil5!G15</f>
        <v>0</v>
      </c>
      <c r="BM14" s="51">
        <f>$T14*BL14</f>
        <v>0</v>
      </c>
      <c r="BN14" s="91"/>
      <c r="BO14" s="138">
        <f t="shared" si="15"/>
        <v>0</v>
      </c>
      <c r="BP14" s="92"/>
      <c r="BQ14" s="90"/>
      <c r="BR14" s="90"/>
      <c r="BS14" s="47">
        <f>BR$2*BL14/BN$2/5</f>
        <v>0</v>
      </c>
      <c r="BT14" s="47">
        <f>Feuil5!H15</f>
        <v>0</v>
      </c>
      <c r="BU14" s="51">
        <f>$T14*BT14</f>
        <v>0</v>
      </c>
      <c r="BV14" s="91"/>
      <c r="BW14" s="138">
        <f t="shared" si="16"/>
        <v>0</v>
      </c>
      <c r="BX14" s="92"/>
      <c r="BY14" s="90"/>
      <c r="BZ14" s="90"/>
      <c r="CA14" s="47">
        <f>BZ$2*BT14/BV$2/5</f>
        <v>0</v>
      </c>
      <c r="CB14" s="47">
        <f>Feuil5!I15</f>
        <v>10</v>
      </c>
      <c r="CC14" s="51">
        <f>$T14*CB14</f>
        <v>40000</v>
      </c>
      <c r="CD14" s="91"/>
      <c r="CE14" s="138">
        <f t="shared" si="17"/>
        <v>0.1</v>
      </c>
      <c r="CF14" s="92"/>
      <c r="CG14" s="90"/>
      <c r="CH14" s="90"/>
      <c r="CI14" s="47">
        <f>CH$2*CB14/CD$2/5</f>
        <v>1.875</v>
      </c>
      <c r="CJ14" s="5">
        <f>SUM(AE14,AM14,AU14,BC14,BK14,BS14,CA14,CI14)</f>
        <v>8.9686808212021862</v>
      </c>
      <c r="CK14" s="5">
        <f>Feuil6!B$4*Feuil6!B17</f>
        <v>20</v>
      </c>
      <c r="CL14" s="5">
        <f>Feuil6!C$4*Feuil6!C17</f>
        <v>0</v>
      </c>
      <c r="CM14" s="5">
        <f>Feuil6!D$4*Feuil6!D17</f>
        <v>0</v>
      </c>
      <c r="CN14" s="5">
        <f>Feuil6!E$4*Feuil6!E17</f>
        <v>60</v>
      </c>
      <c r="CO14" s="5">
        <f>Feuil6!F$4*Feuil6!F17</f>
        <v>0</v>
      </c>
      <c r="CP14" s="5">
        <f>Feuil6!G$4*Feuil6!G17</f>
        <v>0</v>
      </c>
      <c r="CQ14" s="5">
        <f>Feuil6!H$4*Feuil6!H17</f>
        <v>80</v>
      </c>
      <c r="CR14" s="5">
        <f>Feuil6!I$4*Feuil6!I17</f>
        <v>0</v>
      </c>
      <c r="CS14" s="5">
        <f>Feuil6!J$4*Feuil6!J17</f>
        <v>0</v>
      </c>
      <c r="CT14" s="5">
        <f>Feuil6!K$4*Feuil6!K17</f>
        <v>0</v>
      </c>
      <c r="CU14" s="5">
        <f>Feuil6!L$4*Feuil6!L17</f>
        <v>0</v>
      </c>
      <c r="CV14" s="5">
        <f>Feuil6!M$4*Feuil6!M17</f>
        <v>150</v>
      </c>
      <c r="CW14" s="5">
        <f>Feuil6!N$4*Feuil6!N17</f>
        <v>70</v>
      </c>
      <c r="CX14" s="5">
        <f>Feuil6!O$4*Feuil6!O17</f>
        <v>5</v>
      </c>
      <c r="CY14" s="5">
        <f>Feuil6!P$4*Feuil6!P17</f>
        <v>10</v>
      </c>
      <c r="CZ14" s="5">
        <f>Feuil6!Q$4*Feuil6!Q17</f>
        <v>15</v>
      </c>
      <c r="DA14" s="5">
        <f>Feuil6!R$4*Feuil6!R17</f>
        <v>6</v>
      </c>
      <c r="DB14" s="5">
        <f>Feuil6!S$4*Feuil6!S17</f>
        <v>15</v>
      </c>
      <c r="DC14" s="5">
        <f>Feuil6!T$4*Feuil6!T17</f>
        <v>15</v>
      </c>
      <c r="DD14" s="5">
        <f>Feuil6!U$4*Feuil6!U17</f>
        <v>4</v>
      </c>
      <c r="DE14" s="5">
        <f>Feuil6!V$4*Feuil6!V17</f>
        <v>2</v>
      </c>
      <c r="DF14" s="5">
        <f>Feuil6!W$4*Feuil6!W17</f>
        <v>2</v>
      </c>
      <c r="DG14" s="5">
        <f>Feuil6!X$4*Feuil6!X17</f>
        <v>1</v>
      </c>
      <c r="DH14" s="5">
        <f t="shared" si="18"/>
        <v>455</v>
      </c>
      <c r="DI14" s="13">
        <f>S14+CJ14+DH14</f>
        <v>484.18032103284241</v>
      </c>
      <c r="DJ14" s="80"/>
      <c r="DK14" s="80"/>
      <c r="DL14" s="80"/>
      <c r="DM14" s="79"/>
      <c r="DN14" s="80"/>
      <c r="DO14" s="80"/>
    </row>
    <row r="15" spans="1:119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4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54"/>
      <c r="DJ15" s="80"/>
      <c r="DK15" s="80"/>
      <c r="DL15" s="80"/>
      <c r="DM15" s="79"/>
      <c r="DN15" s="80"/>
      <c r="DO15" s="80"/>
    </row>
    <row r="16" spans="1:119">
      <c r="AG16" s="45"/>
      <c r="AH16" s="45"/>
      <c r="AI16" s="45"/>
      <c r="AJ16" s="45"/>
      <c r="AK16" s="45"/>
      <c r="AL16" s="45"/>
      <c r="AO16" s="45"/>
      <c r="AP16" s="45"/>
      <c r="AQ16" s="45"/>
      <c r="AR16" s="45"/>
      <c r="AS16" s="45"/>
      <c r="AT16" s="45"/>
      <c r="AU16" s="53"/>
      <c r="AV16" s="53"/>
      <c r="AW16" s="45"/>
      <c r="AX16" s="45"/>
      <c r="AY16" s="45"/>
      <c r="AZ16" s="45"/>
      <c r="BA16" s="45"/>
      <c r="BB16" s="45"/>
      <c r="BC16" s="53"/>
      <c r="BD16" s="53"/>
      <c r="BE16" s="45"/>
      <c r="BF16" s="45"/>
      <c r="BG16" s="45"/>
      <c r="BH16" s="45"/>
      <c r="BI16" s="45"/>
      <c r="BJ16" s="45"/>
      <c r="BK16" s="53"/>
      <c r="BL16" s="53"/>
      <c r="BM16" s="45"/>
      <c r="BN16" s="45"/>
      <c r="BO16" s="45"/>
      <c r="BP16" s="45"/>
      <c r="BQ16" s="45"/>
      <c r="BR16" s="45"/>
      <c r="BS16" s="53"/>
      <c r="BT16" s="53"/>
      <c r="BU16" s="45"/>
      <c r="BV16" s="45"/>
      <c r="BW16" s="45"/>
      <c r="BX16" s="45"/>
      <c r="BY16" s="45"/>
      <c r="BZ16" s="45"/>
      <c r="CA16" s="53"/>
      <c r="CB16" s="53"/>
      <c r="CC16" s="45"/>
      <c r="CD16" s="45"/>
      <c r="CE16" s="45"/>
      <c r="CF16" s="45"/>
      <c r="CG16" s="45"/>
      <c r="CH16" s="45"/>
      <c r="CI16" s="53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79"/>
      <c r="DK16" s="80"/>
      <c r="DL16" s="80"/>
      <c r="DM16" s="79"/>
      <c r="DN16" s="79"/>
      <c r="DO16" s="79"/>
    </row>
    <row r="17" spans="1:121" ht="1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73"/>
      <c r="AF17" s="75"/>
      <c r="AG17" s="76"/>
      <c r="AH17" s="76"/>
      <c r="AI17" s="76"/>
      <c r="AJ17" s="76"/>
      <c r="AK17" s="76"/>
      <c r="AL17" s="76"/>
      <c r="AM17" s="73"/>
      <c r="AN17" s="75"/>
      <c r="AO17" s="76"/>
      <c r="AP17" s="76"/>
      <c r="AQ17" s="76"/>
      <c r="AR17" s="76"/>
      <c r="AS17" s="76"/>
      <c r="AT17" s="76"/>
      <c r="AU17" s="73"/>
      <c r="AV17" s="75"/>
      <c r="AW17" s="76"/>
      <c r="AX17" s="76"/>
      <c r="AY17" s="76"/>
      <c r="AZ17" s="76"/>
      <c r="BA17" s="76"/>
      <c r="BB17" s="76"/>
      <c r="BC17" s="73"/>
      <c r="BD17" s="75"/>
      <c r="BE17" s="76"/>
      <c r="BF17" s="76"/>
      <c r="BG17" s="76"/>
      <c r="BH17" s="76"/>
      <c r="BI17" s="76"/>
      <c r="BJ17" s="76"/>
      <c r="BK17" s="73"/>
      <c r="BL17" s="75"/>
      <c r="BM17" s="76"/>
      <c r="BN17" s="76"/>
      <c r="BO17" s="76"/>
      <c r="BP17" s="76"/>
      <c r="BQ17" s="76"/>
      <c r="BR17" s="76"/>
      <c r="BS17" s="73"/>
      <c r="BT17" s="75"/>
      <c r="BU17" s="76"/>
      <c r="BV17" s="76"/>
      <c r="BW17" s="76"/>
      <c r="BX17" s="76"/>
      <c r="BY17" s="76"/>
      <c r="BZ17" s="76"/>
      <c r="CA17" s="73"/>
      <c r="CB17" s="75"/>
      <c r="CC17" s="76"/>
      <c r="CD17" s="76"/>
      <c r="CE17" s="76"/>
      <c r="CF17" s="76"/>
      <c r="CG17" s="76"/>
      <c r="CH17" s="76"/>
      <c r="CI17" s="73"/>
      <c r="CJ17" s="73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79"/>
      <c r="DK17" s="80"/>
      <c r="DL17" s="79"/>
      <c r="DM17" s="79"/>
      <c r="DN17" s="79"/>
      <c r="DO17" s="79"/>
    </row>
    <row r="18" spans="1:121">
      <c r="A18" s="36"/>
      <c r="B18" s="36"/>
      <c r="C18" s="36"/>
      <c r="D18" s="36"/>
      <c r="E18" s="36"/>
      <c r="F18" s="35"/>
      <c r="G18" s="35"/>
      <c r="H18" s="36"/>
      <c r="I18" s="36"/>
      <c r="J18" s="35"/>
      <c r="K18" s="35"/>
      <c r="L18" s="36"/>
      <c r="M18" s="36"/>
      <c r="N18" s="35"/>
      <c r="O18" s="35"/>
      <c r="P18" s="36"/>
      <c r="Q18" s="36"/>
      <c r="R18" s="35"/>
      <c r="S18" s="35"/>
      <c r="T18" s="45"/>
      <c r="U18" s="45"/>
      <c r="V18" s="45"/>
      <c r="X18" s="45"/>
      <c r="Y18" s="45"/>
      <c r="Z18" s="45"/>
      <c r="AA18" s="45"/>
      <c r="AB18" s="45"/>
      <c r="AC18" s="45"/>
      <c r="AD18" s="45"/>
      <c r="AE18" s="73"/>
      <c r="AF18" s="75"/>
      <c r="AG18" s="75"/>
      <c r="AH18" s="75"/>
      <c r="AI18" s="75"/>
      <c r="AJ18" s="75"/>
      <c r="AK18" s="75"/>
      <c r="AL18" s="75"/>
      <c r="AM18" s="73"/>
      <c r="AN18" s="75"/>
      <c r="AO18" s="75"/>
      <c r="AP18" s="75"/>
      <c r="AQ18" s="75"/>
      <c r="AR18" s="75"/>
      <c r="AS18" s="75"/>
      <c r="AT18" s="75"/>
      <c r="AU18" s="73"/>
      <c r="AV18" s="75"/>
      <c r="AW18" s="75"/>
      <c r="AX18" s="75"/>
      <c r="AY18" s="75"/>
      <c r="AZ18" s="75"/>
      <c r="BA18" s="75"/>
      <c r="BB18" s="75"/>
      <c r="BC18" s="73"/>
      <c r="BD18" s="75"/>
      <c r="BE18" s="75"/>
      <c r="BF18" s="75"/>
      <c r="BG18" s="75"/>
      <c r="BH18" s="75"/>
      <c r="BI18" s="75"/>
      <c r="BJ18" s="75"/>
      <c r="BK18" s="73"/>
      <c r="BL18" s="75"/>
      <c r="BM18" s="75"/>
      <c r="BN18" s="75"/>
      <c r="BO18" s="75"/>
      <c r="BP18" s="75"/>
      <c r="BQ18" s="75"/>
      <c r="BR18" s="75"/>
      <c r="BS18" s="73"/>
      <c r="BT18" s="75"/>
      <c r="BU18" s="75"/>
      <c r="BV18" s="75"/>
      <c r="BW18" s="75"/>
      <c r="BX18" s="75"/>
      <c r="BY18" s="75"/>
      <c r="BZ18" s="75"/>
      <c r="CA18" s="73"/>
      <c r="CB18" s="75"/>
      <c r="CC18" s="75"/>
      <c r="CD18" s="75"/>
      <c r="CE18" s="75"/>
      <c r="CF18" s="75"/>
      <c r="CG18" s="75"/>
      <c r="CH18" s="75"/>
      <c r="CI18" s="73"/>
      <c r="CJ18" s="73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4"/>
      <c r="DJ18" s="56"/>
      <c r="DK18" s="56"/>
    </row>
    <row r="19" spans="1:12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4"/>
      <c r="U19" s="44"/>
      <c r="V19" s="44"/>
      <c r="X19" s="44"/>
      <c r="Y19" s="44"/>
      <c r="Z19" s="44"/>
      <c r="AA19" s="44"/>
      <c r="AB19" s="44"/>
      <c r="AC19" s="44"/>
      <c r="AD19" s="44"/>
      <c r="AE19" s="73"/>
      <c r="AF19" s="75"/>
      <c r="AG19" s="75"/>
      <c r="AH19" s="75"/>
      <c r="AI19" s="75"/>
      <c r="AJ19" s="75"/>
      <c r="AK19" s="75"/>
      <c r="AL19" s="75"/>
      <c r="AM19" s="73"/>
      <c r="AN19" s="75"/>
      <c r="AO19" s="75"/>
      <c r="AP19" s="75"/>
      <c r="AQ19" s="75"/>
      <c r="AR19" s="75"/>
      <c r="AS19" s="75"/>
      <c r="AT19" s="75"/>
      <c r="AU19" s="73"/>
      <c r="AV19" s="75"/>
      <c r="AW19" s="75"/>
      <c r="AX19" s="75"/>
      <c r="AY19" s="75"/>
      <c r="AZ19" s="75"/>
      <c r="BA19" s="75"/>
      <c r="BB19" s="75"/>
      <c r="BC19" s="73"/>
      <c r="BD19" s="75"/>
      <c r="BE19" s="75"/>
      <c r="BF19" s="75"/>
      <c r="BG19" s="75"/>
      <c r="BH19" s="75"/>
      <c r="BI19" s="75"/>
      <c r="BJ19" s="75"/>
      <c r="BK19" s="73"/>
      <c r="BL19" s="75"/>
      <c r="BM19" s="75"/>
      <c r="BN19" s="75"/>
      <c r="BO19" s="75"/>
      <c r="BP19" s="75"/>
      <c r="BQ19" s="75"/>
      <c r="BR19" s="75"/>
      <c r="BS19" s="73"/>
      <c r="BT19" s="75"/>
      <c r="BU19" s="75"/>
      <c r="BV19" s="75"/>
      <c r="BW19" s="75"/>
      <c r="BX19" s="75"/>
      <c r="BY19" s="75"/>
      <c r="BZ19" s="75"/>
      <c r="CA19" s="73"/>
      <c r="CB19" s="75"/>
      <c r="CC19" s="75"/>
      <c r="CD19" s="75"/>
      <c r="CE19" s="75"/>
      <c r="CF19" s="75"/>
      <c r="CG19" s="75"/>
      <c r="CH19" s="75"/>
      <c r="CI19" s="73"/>
      <c r="CJ19" s="73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29"/>
      <c r="DI19" s="39"/>
    </row>
    <row r="20" spans="1:12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72"/>
      <c r="O20" s="29"/>
      <c r="P20" s="29"/>
      <c r="Q20" s="29"/>
      <c r="R20" s="29"/>
      <c r="S20" s="29"/>
      <c r="T20" s="44"/>
      <c r="U20" s="44"/>
      <c r="V20" s="44"/>
      <c r="X20" s="44"/>
      <c r="Y20" s="44"/>
      <c r="Z20" s="44"/>
      <c r="AA20" s="44"/>
      <c r="AB20" s="44"/>
      <c r="AC20" s="44"/>
      <c r="AD20" s="44"/>
      <c r="AE20" s="73"/>
      <c r="AF20" s="75"/>
      <c r="AG20" s="76"/>
      <c r="AH20" s="76"/>
      <c r="AI20" s="76"/>
      <c r="AJ20" s="76"/>
      <c r="AK20" s="76"/>
      <c r="AL20" s="76"/>
      <c r="AM20" s="73"/>
      <c r="AN20" s="75"/>
      <c r="AO20" s="76"/>
      <c r="AP20" s="76"/>
      <c r="AQ20" s="76"/>
      <c r="AR20" s="76"/>
      <c r="AS20" s="76"/>
      <c r="AT20" s="76"/>
      <c r="AU20" s="73"/>
      <c r="AV20" s="75"/>
      <c r="AW20" s="76"/>
      <c r="AX20" s="76"/>
      <c r="AY20" s="76"/>
      <c r="AZ20" s="76"/>
      <c r="BA20" s="76"/>
      <c r="BB20" s="76"/>
      <c r="BC20" s="73"/>
      <c r="BD20" s="75"/>
      <c r="BE20" s="76"/>
      <c r="BF20" s="76"/>
      <c r="BG20" s="76"/>
      <c r="BH20" s="76"/>
      <c r="BI20" s="76"/>
      <c r="BJ20" s="76"/>
      <c r="BK20" s="73"/>
      <c r="BL20" s="75"/>
      <c r="BM20" s="76"/>
      <c r="BN20" s="76"/>
      <c r="BO20" s="76"/>
      <c r="BP20" s="76"/>
      <c r="BQ20" s="76"/>
      <c r="BR20" s="76"/>
      <c r="BS20" s="73"/>
      <c r="BT20" s="75"/>
      <c r="BU20" s="76"/>
      <c r="BV20" s="76"/>
      <c r="BW20" s="76"/>
      <c r="BX20" s="76"/>
      <c r="BY20" s="76"/>
      <c r="BZ20" s="76"/>
      <c r="CA20" s="73"/>
      <c r="CB20" s="75"/>
      <c r="CC20" s="76"/>
      <c r="CD20" s="76"/>
      <c r="CE20" s="76"/>
      <c r="CF20" s="76"/>
      <c r="CG20" s="76"/>
      <c r="CH20" s="76"/>
      <c r="CI20" s="73"/>
      <c r="CJ20" s="73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39"/>
    </row>
    <row r="21" spans="1:12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4"/>
      <c r="U21" s="44"/>
      <c r="V21" s="44"/>
      <c r="X21" s="44"/>
      <c r="Y21" s="44"/>
      <c r="Z21" s="44"/>
      <c r="AA21" s="44"/>
      <c r="AB21" s="44"/>
      <c r="AC21" s="44"/>
      <c r="AD21" s="44"/>
      <c r="AE21" s="73"/>
      <c r="AF21" s="77"/>
      <c r="AG21" s="78"/>
      <c r="AH21" s="78"/>
      <c r="AI21" s="78"/>
      <c r="AJ21" s="78"/>
      <c r="AK21" s="78"/>
      <c r="AL21" s="78"/>
      <c r="AM21" s="73"/>
      <c r="AN21" s="77"/>
      <c r="AO21" s="78"/>
      <c r="AP21" s="78"/>
      <c r="AQ21" s="78"/>
      <c r="AR21" s="78"/>
      <c r="AS21" s="78"/>
      <c r="AT21" s="78"/>
      <c r="AU21" s="73"/>
      <c r="AV21" s="77"/>
      <c r="AW21" s="78"/>
      <c r="AX21" s="78"/>
      <c r="AY21" s="78"/>
      <c r="AZ21" s="78"/>
      <c r="BA21" s="78"/>
      <c r="BB21" s="78"/>
      <c r="BC21" s="73"/>
      <c r="BD21" s="77"/>
      <c r="BE21" s="78"/>
      <c r="BF21" s="78"/>
      <c r="BG21" s="78"/>
      <c r="BH21" s="78"/>
      <c r="BI21" s="78"/>
      <c r="BJ21" s="78"/>
      <c r="BK21" s="73"/>
      <c r="BL21" s="77"/>
      <c r="BM21" s="78"/>
      <c r="BN21" s="78"/>
      <c r="BO21" s="78"/>
      <c r="BP21" s="78"/>
      <c r="BQ21" s="78"/>
      <c r="BR21" s="78"/>
      <c r="BS21" s="73"/>
      <c r="BT21" s="77"/>
      <c r="BU21" s="78"/>
      <c r="BV21" s="78"/>
      <c r="BW21" s="78"/>
      <c r="BX21" s="78"/>
      <c r="BY21" s="78"/>
      <c r="BZ21" s="78"/>
      <c r="CA21" s="73"/>
      <c r="CB21" s="77"/>
      <c r="CC21" s="78"/>
      <c r="CD21" s="78"/>
      <c r="CE21" s="78"/>
      <c r="CF21" s="78"/>
      <c r="CG21" s="78"/>
      <c r="CH21" s="78"/>
      <c r="CI21" s="73"/>
      <c r="CJ21" s="73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39"/>
      <c r="DJ21" s="60"/>
    </row>
    <row r="22" spans="1:12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4"/>
      <c r="U22" s="44"/>
      <c r="V22" s="44"/>
      <c r="X22" s="44"/>
      <c r="Y22" s="44"/>
      <c r="Z22" s="44"/>
      <c r="AA22" s="44"/>
      <c r="AB22" s="44"/>
      <c r="AC22" s="44"/>
      <c r="AD22" s="44"/>
      <c r="AE22" s="73"/>
      <c r="AF22" s="77"/>
      <c r="AG22" s="78"/>
      <c r="AH22" s="78"/>
      <c r="AI22" s="78"/>
      <c r="AJ22" s="78"/>
      <c r="AK22" s="78"/>
      <c r="AL22" s="78"/>
      <c r="AM22" s="73"/>
      <c r="AN22" s="77"/>
      <c r="AO22" s="78"/>
      <c r="AP22" s="78"/>
      <c r="AQ22" s="78"/>
      <c r="AR22" s="78"/>
      <c r="AS22" s="78"/>
      <c r="AT22" s="78"/>
      <c r="AU22" s="73"/>
      <c r="AV22" s="77"/>
      <c r="AW22" s="78"/>
      <c r="AX22" s="78"/>
      <c r="AY22" s="78"/>
      <c r="AZ22" s="78"/>
      <c r="BA22" s="78"/>
      <c r="BB22" s="78"/>
      <c r="BC22" s="73"/>
      <c r="BD22" s="77"/>
      <c r="BE22" s="78"/>
      <c r="BF22" s="78"/>
      <c r="BG22" s="78"/>
      <c r="BH22" s="78"/>
      <c r="BI22" s="78"/>
      <c r="BJ22" s="78"/>
      <c r="BK22" s="73"/>
      <c r="BL22" s="77"/>
      <c r="BM22" s="78"/>
      <c r="BN22" s="78"/>
      <c r="BO22" s="78"/>
      <c r="BP22" s="78"/>
      <c r="BQ22" s="78"/>
      <c r="BR22" s="78"/>
      <c r="BS22" s="73"/>
      <c r="BT22" s="77"/>
      <c r="BU22" s="78"/>
      <c r="BV22" s="78"/>
      <c r="BW22" s="78"/>
      <c r="BX22" s="78"/>
      <c r="BY22" s="78"/>
      <c r="BZ22" s="78"/>
      <c r="CA22" s="73"/>
      <c r="CB22" s="77"/>
      <c r="CC22" s="78"/>
      <c r="CD22" s="78"/>
      <c r="CE22" s="78"/>
      <c r="CF22" s="78"/>
      <c r="CG22" s="78"/>
      <c r="CH22" s="78"/>
      <c r="CI22" s="73"/>
      <c r="CJ22" s="73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</row>
    <row r="23" spans="1:121">
      <c r="AE23" s="73"/>
      <c r="AF23" s="75"/>
      <c r="AG23" s="75"/>
      <c r="AH23" s="75"/>
      <c r="AI23" s="75"/>
      <c r="AJ23" s="75"/>
      <c r="AK23" s="75"/>
      <c r="AL23" s="75"/>
      <c r="AM23" s="73"/>
      <c r="AN23" s="75"/>
      <c r="AO23" s="75"/>
      <c r="AP23" s="75"/>
      <c r="AQ23" s="75"/>
      <c r="AR23" s="75"/>
      <c r="AS23" s="75"/>
      <c r="AT23" s="75"/>
      <c r="AU23" s="73"/>
      <c r="AV23" s="75"/>
      <c r="AW23" s="75"/>
      <c r="AX23" s="75"/>
      <c r="AY23" s="75"/>
      <c r="AZ23" s="75"/>
      <c r="BA23" s="75"/>
      <c r="BB23" s="75"/>
      <c r="BC23" s="73"/>
      <c r="BD23" s="75"/>
      <c r="BE23" s="75"/>
      <c r="BF23" s="75"/>
      <c r="BG23" s="75"/>
      <c r="BH23" s="75"/>
      <c r="BI23" s="75"/>
      <c r="BJ23" s="75"/>
      <c r="BK23" s="73"/>
      <c r="BL23" s="75"/>
      <c r="BM23" s="75"/>
      <c r="BN23" s="75"/>
      <c r="BO23" s="75"/>
      <c r="BP23" s="75"/>
      <c r="BQ23" s="75"/>
      <c r="BR23" s="75"/>
      <c r="BS23" s="73"/>
      <c r="BT23" s="75"/>
      <c r="BU23" s="75"/>
      <c r="BV23" s="75"/>
      <c r="BW23" s="75"/>
      <c r="BX23" s="75"/>
      <c r="BY23" s="75"/>
      <c r="BZ23" s="75"/>
      <c r="CA23" s="73"/>
      <c r="CB23" s="75"/>
      <c r="CC23" s="75"/>
      <c r="CD23" s="75"/>
      <c r="CE23" s="75"/>
      <c r="CF23" s="75"/>
      <c r="CG23" s="75"/>
      <c r="CH23" s="75"/>
      <c r="CI23" s="73"/>
      <c r="CJ23" s="73"/>
      <c r="DH23" s="39"/>
      <c r="DI23" s="60"/>
      <c r="DJ23" s="60"/>
      <c r="DK23" s="60"/>
      <c r="DL23" s="60"/>
      <c r="DM23" s="60"/>
      <c r="DN23" s="60"/>
      <c r="DO23" s="60"/>
      <c r="DP23" s="60"/>
      <c r="DQ23" s="60"/>
    </row>
    <row r="24" spans="1:121">
      <c r="AE24" s="73"/>
      <c r="AF24" s="75"/>
      <c r="AG24" s="75"/>
      <c r="AH24" s="75"/>
      <c r="AI24" s="75"/>
      <c r="AJ24" s="75"/>
      <c r="AK24" s="75"/>
      <c r="AL24" s="75"/>
      <c r="AM24" s="73"/>
      <c r="AN24" s="75"/>
      <c r="AO24" s="75"/>
      <c r="AP24" s="75"/>
      <c r="AQ24" s="75"/>
      <c r="AR24" s="75"/>
      <c r="AS24" s="75"/>
      <c r="AT24" s="75"/>
      <c r="AU24" s="73"/>
      <c r="AV24" s="75"/>
      <c r="AW24" s="75"/>
      <c r="AX24" s="75"/>
      <c r="AY24" s="75"/>
      <c r="AZ24" s="75"/>
      <c r="BA24" s="75"/>
      <c r="BB24" s="75"/>
      <c r="BC24" s="73"/>
      <c r="BD24" s="75"/>
      <c r="BE24" s="75"/>
      <c r="BF24" s="75"/>
      <c r="BG24" s="75"/>
      <c r="BH24" s="75"/>
      <c r="BI24" s="75"/>
      <c r="BJ24" s="75"/>
      <c r="BK24" s="73"/>
      <c r="BL24" s="75"/>
      <c r="BM24" s="75"/>
      <c r="BN24" s="75"/>
      <c r="BO24" s="75"/>
      <c r="BP24" s="75"/>
      <c r="BQ24" s="75"/>
      <c r="BR24" s="75"/>
      <c r="BS24" s="73"/>
      <c r="BT24" s="75"/>
      <c r="BU24" s="75"/>
      <c r="BV24" s="75"/>
      <c r="BW24" s="75"/>
      <c r="BX24" s="75"/>
      <c r="BY24" s="75"/>
      <c r="BZ24" s="75"/>
      <c r="CA24" s="73"/>
      <c r="CB24" s="75"/>
      <c r="CC24" s="75"/>
      <c r="CD24" s="75"/>
      <c r="CE24" s="75"/>
      <c r="CF24" s="75"/>
      <c r="CG24" s="75"/>
      <c r="CH24" s="75"/>
      <c r="CI24" s="73"/>
      <c r="CJ24" s="73"/>
      <c r="DH24" s="29"/>
    </row>
    <row r="25" spans="1:121">
      <c r="AE25" s="73"/>
      <c r="AF25" s="75"/>
      <c r="AG25" s="75"/>
      <c r="AH25" s="75"/>
      <c r="AI25" s="75"/>
      <c r="AJ25" s="75"/>
      <c r="AK25" s="75"/>
      <c r="AL25" s="75"/>
      <c r="AM25" s="73"/>
      <c r="AN25" s="75"/>
      <c r="AO25" s="75"/>
      <c r="AP25" s="75"/>
      <c r="AQ25" s="75"/>
      <c r="AR25" s="75"/>
      <c r="AS25" s="75"/>
      <c r="AT25" s="75"/>
      <c r="AU25" s="73"/>
      <c r="AV25" s="75"/>
      <c r="AW25" s="75"/>
      <c r="AX25" s="75"/>
      <c r="AY25" s="75"/>
      <c r="AZ25" s="75"/>
      <c r="BA25" s="75"/>
      <c r="BB25" s="75"/>
      <c r="BC25" s="73"/>
      <c r="BD25" s="75"/>
      <c r="BE25" s="75"/>
      <c r="BF25" s="75"/>
      <c r="BG25" s="75"/>
      <c r="BH25" s="75"/>
      <c r="BI25" s="75"/>
      <c r="BJ25" s="75"/>
      <c r="BK25" s="73"/>
      <c r="BL25" s="75"/>
      <c r="BM25" s="75"/>
      <c r="BN25" s="75"/>
      <c r="BO25" s="75"/>
      <c r="BP25" s="75"/>
      <c r="BQ25" s="75"/>
      <c r="BR25" s="75"/>
      <c r="BS25" s="73"/>
      <c r="BT25" s="75"/>
      <c r="BU25" s="75"/>
      <c r="BV25" s="75"/>
      <c r="BW25" s="75"/>
      <c r="BX25" s="75"/>
      <c r="BY25" s="75"/>
      <c r="BZ25" s="75"/>
      <c r="CA25" s="73"/>
      <c r="CB25" s="75"/>
      <c r="CC25" s="75"/>
      <c r="CD25" s="75"/>
      <c r="CE25" s="75"/>
      <c r="CF25" s="75"/>
      <c r="CG25" s="75"/>
      <c r="CH25" s="75"/>
      <c r="CI25" s="73"/>
      <c r="CJ25" s="73"/>
    </row>
    <row r="26" spans="1:121">
      <c r="AE26" s="73"/>
      <c r="AF26" s="75"/>
      <c r="AG26" s="75"/>
      <c r="AH26" s="75"/>
      <c r="AI26" s="75"/>
      <c r="AJ26" s="75"/>
      <c r="AK26" s="75"/>
      <c r="AL26" s="75"/>
      <c r="AM26" s="73"/>
      <c r="AN26" s="75"/>
      <c r="AO26" s="75"/>
      <c r="AP26" s="75"/>
      <c r="AQ26" s="75"/>
      <c r="AR26" s="75"/>
      <c r="AS26" s="75"/>
      <c r="AT26" s="75"/>
      <c r="AU26" s="73"/>
      <c r="AV26" s="75"/>
      <c r="AW26" s="75"/>
      <c r="AX26" s="75"/>
      <c r="AY26" s="75"/>
      <c r="AZ26" s="75"/>
      <c r="BA26" s="75"/>
      <c r="BB26" s="75"/>
      <c r="BC26" s="73"/>
      <c r="BD26" s="75"/>
      <c r="BE26" s="75"/>
      <c r="BF26" s="75"/>
      <c r="BG26" s="75"/>
      <c r="BH26" s="75"/>
      <c r="BI26" s="75"/>
      <c r="BJ26" s="75"/>
      <c r="BK26" s="73"/>
      <c r="BL26" s="75"/>
      <c r="BM26" s="75"/>
      <c r="BN26" s="75"/>
      <c r="BO26" s="75"/>
      <c r="BP26" s="75"/>
      <c r="BQ26" s="75"/>
      <c r="BR26" s="75"/>
      <c r="BS26" s="73"/>
      <c r="BT26" s="75"/>
      <c r="BU26" s="75"/>
      <c r="BV26" s="75"/>
      <c r="BW26" s="75"/>
      <c r="BX26" s="75"/>
      <c r="BY26" s="75"/>
      <c r="BZ26" s="75"/>
      <c r="CA26" s="73"/>
      <c r="CB26" s="75"/>
      <c r="CC26" s="75"/>
      <c r="CD26" s="75"/>
      <c r="CE26" s="75"/>
      <c r="CF26" s="75"/>
      <c r="CG26" s="75"/>
      <c r="CH26" s="75"/>
      <c r="CI26" s="73"/>
      <c r="CJ26" s="73"/>
    </row>
    <row r="27" spans="1:121">
      <c r="AE27" s="73"/>
      <c r="AF27" s="75"/>
      <c r="AG27" s="75"/>
      <c r="AH27" s="75"/>
      <c r="AI27" s="75"/>
      <c r="AJ27" s="75"/>
      <c r="AK27" s="75"/>
      <c r="AL27" s="75"/>
      <c r="AM27" s="73"/>
      <c r="AN27" s="75"/>
      <c r="AO27" s="75"/>
      <c r="AP27" s="75"/>
      <c r="AQ27" s="75"/>
      <c r="AR27" s="75"/>
      <c r="AS27" s="75"/>
      <c r="AT27" s="75"/>
      <c r="AU27" s="73"/>
      <c r="AV27" s="75"/>
      <c r="AW27" s="75"/>
      <c r="AX27" s="75"/>
      <c r="AY27" s="75"/>
      <c r="AZ27" s="75"/>
      <c r="BA27" s="75"/>
      <c r="BB27" s="75"/>
      <c r="BC27" s="73"/>
      <c r="BD27" s="75"/>
      <c r="BE27" s="75"/>
      <c r="BF27" s="75"/>
      <c r="BG27" s="75"/>
      <c r="BH27" s="75"/>
      <c r="BI27" s="75"/>
      <c r="BJ27" s="75"/>
      <c r="BK27" s="73"/>
      <c r="BL27" s="75"/>
      <c r="BM27" s="75"/>
      <c r="BN27" s="75"/>
      <c r="BO27" s="75"/>
      <c r="BP27" s="75"/>
      <c r="BQ27" s="75"/>
      <c r="BR27" s="75"/>
      <c r="BS27" s="73"/>
      <c r="BT27" s="75"/>
      <c r="BU27" s="75"/>
      <c r="BV27" s="75"/>
      <c r="BW27" s="75"/>
      <c r="BX27" s="75"/>
      <c r="BY27" s="75"/>
      <c r="BZ27" s="75"/>
      <c r="CA27" s="73"/>
      <c r="CB27" s="75"/>
      <c r="CC27" s="75"/>
      <c r="CD27" s="75"/>
      <c r="CE27" s="75"/>
      <c r="CF27" s="75"/>
      <c r="CG27" s="75"/>
      <c r="CH27" s="75"/>
      <c r="CI27" s="73"/>
      <c r="CJ27" s="73"/>
    </row>
    <row r="28" spans="1:121">
      <c r="AE28" s="73"/>
      <c r="AF28" s="75"/>
      <c r="AG28" s="75"/>
      <c r="AH28" s="75"/>
      <c r="AI28" s="75"/>
      <c r="AJ28" s="75"/>
      <c r="AK28" s="75"/>
      <c r="AL28" s="75"/>
      <c r="AM28" s="73"/>
      <c r="AN28" s="75"/>
      <c r="AO28" s="75"/>
      <c r="AP28" s="75"/>
      <c r="AQ28" s="75"/>
      <c r="AR28" s="75"/>
      <c r="AS28" s="75"/>
      <c r="AT28" s="75"/>
      <c r="AU28" s="73"/>
      <c r="AV28" s="75"/>
      <c r="AW28" s="75"/>
      <c r="AX28" s="75"/>
      <c r="AY28" s="75"/>
      <c r="AZ28" s="75"/>
      <c r="BA28" s="75"/>
      <c r="BB28" s="75"/>
      <c r="BC28" s="73"/>
      <c r="BD28" s="75"/>
      <c r="BE28" s="75"/>
      <c r="BF28" s="75"/>
      <c r="BG28" s="75"/>
      <c r="BH28" s="75"/>
      <c r="BI28" s="75"/>
      <c r="BJ28" s="75"/>
      <c r="BK28" s="73"/>
      <c r="BL28" s="75"/>
      <c r="BM28" s="75"/>
      <c r="BN28" s="75"/>
      <c r="BO28" s="75"/>
      <c r="BP28" s="75"/>
      <c r="BQ28" s="75"/>
      <c r="BR28" s="75"/>
      <c r="BS28" s="73"/>
      <c r="BT28" s="75"/>
      <c r="BU28" s="75"/>
      <c r="BV28" s="75"/>
      <c r="BW28" s="75"/>
      <c r="BX28" s="75"/>
      <c r="BY28" s="75"/>
      <c r="BZ28" s="75"/>
      <c r="CA28" s="73"/>
      <c r="CB28" s="75"/>
      <c r="CC28" s="75"/>
      <c r="CD28" s="75"/>
      <c r="CE28" s="75"/>
      <c r="CF28" s="75"/>
      <c r="CG28" s="75"/>
      <c r="CH28" s="75"/>
      <c r="CI28" s="73"/>
      <c r="CJ28" s="73"/>
      <c r="DI28" s="56"/>
    </row>
    <row r="29" spans="1:121">
      <c r="AE29" s="73"/>
      <c r="AF29" s="75"/>
      <c r="AG29" s="75"/>
      <c r="AH29" s="75"/>
      <c r="AI29" s="75"/>
      <c r="AJ29" s="75"/>
      <c r="AK29" s="75"/>
      <c r="AL29" s="75"/>
      <c r="AM29" s="73"/>
      <c r="AN29" s="75"/>
      <c r="AO29" s="75"/>
      <c r="AP29" s="75"/>
      <c r="AQ29" s="75"/>
      <c r="AR29" s="75"/>
      <c r="AS29" s="75"/>
      <c r="AT29" s="75"/>
      <c r="AU29" s="73"/>
      <c r="AV29" s="75"/>
      <c r="AW29" s="75"/>
      <c r="AX29" s="75"/>
      <c r="AY29" s="75"/>
      <c r="AZ29" s="75"/>
      <c r="BA29" s="75"/>
      <c r="BB29" s="75"/>
      <c r="BC29" s="73"/>
      <c r="BD29" s="75"/>
      <c r="BE29" s="75"/>
      <c r="BF29" s="75"/>
      <c r="BG29" s="75"/>
      <c r="BH29" s="75"/>
      <c r="BI29" s="75"/>
      <c r="BJ29" s="75"/>
      <c r="BK29" s="73"/>
      <c r="BL29" s="75"/>
      <c r="BM29" s="75"/>
      <c r="BN29" s="75"/>
      <c r="BO29" s="75"/>
      <c r="BP29" s="75"/>
      <c r="BQ29" s="75"/>
      <c r="BR29" s="75"/>
      <c r="BS29" s="73"/>
      <c r="BT29" s="75"/>
      <c r="BU29" s="75"/>
      <c r="BV29" s="75"/>
      <c r="BW29" s="75"/>
      <c r="BX29" s="75"/>
      <c r="BY29" s="75"/>
      <c r="BZ29" s="75"/>
      <c r="CA29" s="73"/>
      <c r="CB29" s="75"/>
      <c r="CC29" s="75"/>
      <c r="CD29" s="75"/>
      <c r="CE29" s="75"/>
      <c r="CF29" s="75"/>
      <c r="CG29" s="75"/>
      <c r="CH29" s="75"/>
      <c r="CI29" s="73"/>
      <c r="CJ29" s="73"/>
      <c r="DI29" s="56"/>
    </row>
    <row r="35" spans="31:87"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</row>
  </sheetData>
  <mergeCells count="37">
    <mergeCell ref="BZ2:BZ14"/>
    <mergeCell ref="CD2:CD14"/>
    <mergeCell ref="CF2:CF14"/>
    <mergeCell ref="CG2:CG14"/>
    <mergeCell ref="CH2:CH14"/>
    <mergeCell ref="BQ2:BQ14"/>
    <mergeCell ref="BR2:BR14"/>
    <mergeCell ref="BV2:BV14"/>
    <mergeCell ref="BX2:BX14"/>
    <mergeCell ref="BY2:BY14"/>
    <mergeCell ref="BH2:BH14"/>
    <mergeCell ref="BI2:BI14"/>
    <mergeCell ref="BJ2:BJ14"/>
    <mergeCell ref="BN2:BN14"/>
    <mergeCell ref="BP2:BP14"/>
    <mergeCell ref="U2:U14"/>
    <mergeCell ref="AA2:AA14"/>
    <mergeCell ref="AD2:AD14"/>
    <mergeCell ref="AH2:AH14"/>
    <mergeCell ref="AJ2:AJ14"/>
    <mergeCell ref="AB2:AB14"/>
    <mergeCell ref="CR1:CV1"/>
    <mergeCell ref="AC2:AC14"/>
    <mergeCell ref="Y2:Y14"/>
    <mergeCell ref="CL1:CN1"/>
    <mergeCell ref="CO1:CQ1"/>
    <mergeCell ref="AK2:AK14"/>
    <mergeCell ref="AL2:AL14"/>
    <mergeCell ref="AP2:AP14"/>
    <mergeCell ref="AR2:AR14"/>
    <mergeCell ref="AS2:AS14"/>
    <mergeCell ref="AT2:AT14"/>
    <mergeCell ref="AX2:AX14"/>
    <mergeCell ref="AZ2:AZ14"/>
    <mergeCell ref="BA2:BA14"/>
    <mergeCell ref="BB2:BB14"/>
    <mergeCell ref="BF2:BF1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6"/>
  <sheetViews>
    <sheetView workbookViewId="0"/>
    <sheetView workbookViewId="1"/>
  </sheetViews>
  <sheetFormatPr baseColWidth="10" defaultRowHeight="15" outlineLevelCol="1"/>
  <cols>
    <col min="1" max="1" width="19.140625" customWidth="1"/>
    <col min="2" max="2" width="5.7109375" hidden="1" customWidth="1"/>
    <col min="3" max="3" width="17.42578125" style="62" hidden="1" customWidth="1" outlineLevel="1"/>
    <col min="4" max="4" width="14.28515625" style="61" bestFit="1" customWidth="1" collapsed="1"/>
    <col min="5" max="5" width="11.42578125" hidden="1" customWidth="1" outlineLevel="1"/>
    <col min="6" max="6" width="12.85546875" bestFit="1" customWidth="1" collapsed="1"/>
    <col min="7" max="7" width="6.5703125" hidden="1" customWidth="1" outlineLevel="1"/>
    <col min="8" max="8" width="12.85546875" bestFit="1" customWidth="1" collapsed="1"/>
    <col min="9" max="9" width="6.5703125" hidden="1" customWidth="1" outlineLevel="1"/>
    <col min="10" max="10" width="11.85546875" bestFit="1" customWidth="1" collapsed="1"/>
    <col min="11" max="11" width="6.5703125" hidden="1" customWidth="1" outlineLevel="1"/>
    <col min="12" max="12" width="12.85546875" bestFit="1" customWidth="1" collapsed="1"/>
    <col min="13" max="13" width="6.5703125" hidden="1" customWidth="1" outlineLevel="1"/>
    <col min="14" max="14" width="12.85546875" bestFit="1" customWidth="1" collapsed="1"/>
    <col min="15" max="15" width="11.42578125" hidden="1" customWidth="1" outlineLevel="1"/>
    <col min="16" max="16" width="11.85546875" bestFit="1" customWidth="1" collapsed="1"/>
    <col min="17" max="17" width="11.42578125" hidden="1" customWidth="1" outlineLevel="1"/>
    <col min="18" max="18" width="11.85546875" bestFit="1" customWidth="1" collapsed="1"/>
    <col min="19" max="19" width="11.85546875" hidden="1" customWidth="1" outlineLevel="1"/>
    <col min="20" max="20" width="15.28515625" bestFit="1" customWidth="1" collapsed="1"/>
  </cols>
  <sheetData>
    <row r="1" spans="1:20" ht="75">
      <c r="A1" s="28" t="s">
        <v>114</v>
      </c>
      <c r="B1" s="70" t="s">
        <v>177</v>
      </c>
      <c r="C1" s="69" t="s">
        <v>176</v>
      </c>
      <c r="D1" s="52" t="s">
        <v>29</v>
      </c>
      <c r="E1" s="68" t="s">
        <v>175</v>
      </c>
      <c r="F1" s="14" t="s">
        <v>30</v>
      </c>
      <c r="G1" s="68" t="s">
        <v>174</v>
      </c>
      <c r="H1" s="14" t="s">
        <v>31</v>
      </c>
      <c r="I1" s="68" t="s">
        <v>173</v>
      </c>
      <c r="J1" s="14" t="s">
        <v>32</v>
      </c>
      <c r="K1" s="68" t="s">
        <v>172</v>
      </c>
      <c r="L1" s="68" t="s">
        <v>33</v>
      </c>
      <c r="M1" s="68" t="s">
        <v>171</v>
      </c>
      <c r="N1" s="14" t="s">
        <v>34</v>
      </c>
      <c r="O1" s="68" t="s">
        <v>170</v>
      </c>
      <c r="P1" s="14" t="s">
        <v>35</v>
      </c>
      <c r="Q1" s="68" t="s">
        <v>169</v>
      </c>
      <c r="R1" s="14" t="s">
        <v>36</v>
      </c>
      <c r="S1" s="68" t="s">
        <v>168</v>
      </c>
      <c r="T1" s="71" t="s">
        <v>37</v>
      </c>
    </row>
    <row r="2" spans="1:20">
      <c r="A2" s="5" t="s">
        <v>22</v>
      </c>
      <c r="B2" s="5"/>
      <c r="C2" s="55"/>
      <c r="D2" s="6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9" t="s">
        <v>2</v>
      </c>
      <c r="B3" s="66">
        <f>[1]Feuil1!D4</f>
        <v>10000</v>
      </c>
      <c r="C3" s="55">
        <v>45</v>
      </c>
      <c r="D3" s="65">
        <f>C3*B3</f>
        <v>450000</v>
      </c>
      <c r="E3" s="5">
        <v>10</v>
      </c>
      <c r="F3" s="64">
        <f>E3*B3</f>
        <v>100000</v>
      </c>
      <c r="G3" s="5">
        <v>15</v>
      </c>
      <c r="H3" s="64">
        <f>G3*B3</f>
        <v>150000</v>
      </c>
      <c r="I3" s="5">
        <v>0</v>
      </c>
      <c r="J3" s="64">
        <f>I3*B3</f>
        <v>0</v>
      </c>
      <c r="K3" s="5">
        <v>4</v>
      </c>
      <c r="L3" s="64">
        <f>K3*B3</f>
        <v>40000</v>
      </c>
      <c r="M3" s="5">
        <v>0</v>
      </c>
      <c r="N3" s="64">
        <f>M3*B3</f>
        <v>0</v>
      </c>
      <c r="O3" s="5">
        <v>0</v>
      </c>
      <c r="P3" s="64">
        <f>B3*O3</f>
        <v>0</v>
      </c>
      <c r="Q3" s="5">
        <v>1</v>
      </c>
      <c r="R3" s="64">
        <f>Q3*B3</f>
        <v>10000</v>
      </c>
      <c r="S3" s="5">
        <f t="shared" ref="S3:T5" si="0">C3+E3+G3+I3+K3+M3+O3+Q3</f>
        <v>75</v>
      </c>
      <c r="T3" s="64">
        <f t="shared" si="0"/>
        <v>750000</v>
      </c>
    </row>
    <row r="4" spans="1:20">
      <c r="A4" s="9" t="s">
        <v>3</v>
      </c>
      <c r="B4" s="66">
        <f>[1]Feuil1!D5</f>
        <v>7000</v>
      </c>
      <c r="C4" s="55">
        <v>60</v>
      </c>
      <c r="D4" s="65">
        <f>C4*B4</f>
        <v>420000</v>
      </c>
      <c r="E4" s="5">
        <v>10</v>
      </c>
      <c r="F4" s="64">
        <f>E4*B4</f>
        <v>70000</v>
      </c>
      <c r="G4" s="5">
        <v>15</v>
      </c>
      <c r="H4" s="64">
        <f>G4*B4</f>
        <v>105000</v>
      </c>
      <c r="I4" s="5">
        <v>0</v>
      </c>
      <c r="J4" s="64">
        <f>I4*B4</f>
        <v>0</v>
      </c>
      <c r="K4" s="5">
        <v>4</v>
      </c>
      <c r="L4" s="64">
        <f>K4*B4</f>
        <v>28000</v>
      </c>
      <c r="M4" s="5">
        <v>0</v>
      </c>
      <c r="N4" s="64">
        <f>M4*B4</f>
        <v>0</v>
      </c>
      <c r="O4" s="5">
        <v>0</v>
      </c>
      <c r="P4" s="64">
        <f>B4*O4</f>
        <v>0</v>
      </c>
      <c r="Q4" s="5">
        <v>1</v>
      </c>
      <c r="R4" s="64">
        <f>Q4*B4</f>
        <v>7000</v>
      </c>
      <c r="S4" s="5">
        <f t="shared" si="0"/>
        <v>90</v>
      </c>
      <c r="T4" s="64">
        <f t="shared" si="0"/>
        <v>630000</v>
      </c>
    </row>
    <row r="5" spans="1:20">
      <c r="A5" s="9" t="s">
        <v>4</v>
      </c>
      <c r="B5" s="66">
        <f>[1]Feuil1!D6</f>
        <v>12000</v>
      </c>
      <c r="C5" s="55">
        <v>90</v>
      </c>
      <c r="D5" s="65">
        <f>C5*B5</f>
        <v>1080000</v>
      </c>
      <c r="E5" s="5">
        <v>10</v>
      </c>
      <c r="F5" s="64">
        <f>E5*B5</f>
        <v>120000</v>
      </c>
      <c r="G5" s="5">
        <v>15</v>
      </c>
      <c r="H5" s="64">
        <f>G5*B5</f>
        <v>180000</v>
      </c>
      <c r="I5" s="5">
        <v>0</v>
      </c>
      <c r="J5" s="64">
        <f>I5*B5</f>
        <v>0</v>
      </c>
      <c r="K5" s="5">
        <v>4</v>
      </c>
      <c r="L5" s="64">
        <f>K5*B5</f>
        <v>48000</v>
      </c>
      <c r="M5" s="5">
        <v>0</v>
      </c>
      <c r="N5" s="64">
        <f>M5*B5</f>
        <v>0</v>
      </c>
      <c r="O5" s="5">
        <v>0</v>
      </c>
      <c r="P5" s="64">
        <f>B5*O5</f>
        <v>0</v>
      </c>
      <c r="Q5" s="5">
        <v>1</v>
      </c>
      <c r="R5" s="64">
        <f>Q5*B5</f>
        <v>12000</v>
      </c>
      <c r="S5" s="5">
        <f t="shared" si="0"/>
        <v>120</v>
      </c>
      <c r="T5" s="64">
        <f t="shared" si="0"/>
        <v>1440000</v>
      </c>
    </row>
    <row r="6" spans="1:20">
      <c r="A6" s="12" t="s">
        <v>23</v>
      </c>
      <c r="B6" s="66"/>
      <c r="C6" s="55"/>
      <c r="D6" s="65"/>
      <c r="E6" s="5"/>
      <c r="F6" s="64"/>
      <c r="G6" s="5"/>
      <c r="H6" s="64"/>
      <c r="I6" s="5"/>
      <c r="J6" s="64"/>
      <c r="K6" s="5"/>
      <c r="L6" s="64"/>
      <c r="M6" s="5"/>
      <c r="N6" s="64"/>
      <c r="O6" s="5"/>
      <c r="P6" s="64"/>
      <c r="Q6" s="5"/>
      <c r="R6" s="64"/>
      <c r="S6" s="5"/>
      <c r="T6" s="64"/>
    </row>
    <row r="7" spans="1:20">
      <c r="A7" s="9" t="s">
        <v>6</v>
      </c>
      <c r="B7" s="66">
        <f>[1]Feuil1!D8</f>
        <v>20000</v>
      </c>
      <c r="C7" s="55">
        <v>60</v>
      </c>
      <c r="D7" s="65">
        <f>C7*B7</f>
        <v>1200000</v>
      </c>
      <c r="E7" s="5">
        <v>30</v>
      </c>
      <c r="F7" s="64">
        <f>E7*B7</f>
        <v>600000</v>
      </c>
      <c r="G7" s="5">
        <v>20</v>
      </c>
      <c r="H7" s="64">
        <f>G7*B7</f>
        <v>400000</v>
      </c>
      <c r="I7" s="5">
        <v>0</v>
      </c>
      <c r="J7" s="64">
        <f>I7*B7</f>
        <v>0</v>
      </c>
      <c r="K7" s="5">
        <v>4</v>
      </c>
      <c r="L7" s="64">
        <f>K7*B7</f>
        <v>80000</v>
      </c>
      <c r="M7" s="5">
        <v>0</v>
      </c>
      <c r="N7" s="64">
        <f>M7*B7</f>
        <v>0</v>
      </c>
      <c r="O7" s="5">
        <v>0</v>
      </c>
      <c r="P7" s="64">
        <f>B7*O7</f>
        <v>0</v>
      </c>
      <c r="Q7" s="5">
        <v>1</v>
      </c>
      <c r="R7" s="64">
        <f>Q7*B7</f>
        <v>20000</v>
      </c>
      <c r="S7" s="5">
        <f t="shared" ref="S7:T9" si="1">C7+E7+G7+I7+K7+M7+O7+Q7</f>
        <v>115</v>
      </c>
      <c r="T7" s="64">
        <f t="shared" si="1"/>
        <v>2300000</v>
      </c>
    </row>
    <row r="8" spans="1:20">
      <c r="A8" s="9" t="s">
        <v>7</v>
      </c>
      <c r="B8" s="66">
        <f>[1]Feuil1!D9</f>
        <v>25000</v>
      </c>
      <c r="C8" s="55">
        <v>80</v>
      </c>
      <c r="D8" s="65">
        <f>C8*B8</f>
        <v>2000000</v>
      </c>
      <c r="E8" s="5">
        <v>30</v>
      </c>
      <c r="F8" s="64">
        <f>E8*B8</f>
        <v>750000</v>
      </c>
      <c r="G8" s="5">
        <v>20</v>
      </c>
      <c r="H8" s="64">
        <f>G8*B8</f>
        <v>500000</v>
      </c>
      <c r="I8" s="5">
        <v>0</v>
      </c>
      <c r="J8" s="64">
        <f>I8*B8</f>
        <v>0</v>
      </c>
      <c r="K8" s="5">
        <v>4</v>
      </c>
      <c r="L8" s="64">
        <f>K8*B8</f>
        <v>100000</v>
      </c>
      <c r="M8" s="5">
        <v>0</v>
      </c>
      <c r="N8" s="64">
        <f>M8*B8</f>
        <v>0</v>
      </c>
      <c r="O8" s="5">
        <v>0</v>
      </c>
      <c r="P8" s="64">
        <f>B8*O8</f>
        <v>0</v>
      </c>
      <c r="Q8" s="5">
        <v>1</v>
      </c>
      <c r="R8" s="64">
        <f>Q8*B8</f>
        <v>25000</v>
      </c>
      <c r="S8" s="5">
        <f t="shared" si="1"/>
        <v>135</v>
      </c>
      <c r="T8" s="64">
        <f t="shared" si="1"/>
        <v>3375000</v>
      </c>
    </row>
    <row r="9" spans="1:20">
      <c r="A9" s="9" t="s">
        <v>8</v>
      </c>
      <c r="B9" s="66">
        <f>[1]Feuil1!D10</f>
        <v>30000</v>
      </c>
      <c r="C9" s="55">
        <v>120</v>
      </c>
      <c r="D9" s="65">
        <f>C9*B9</f>
        <v>3600000</v>
      </c>
      <c r="E9" s="5">
        <v>30</v>
      </c>
      <c r="F9" s="64">
        <f>E9*B9</f>
        <v>900000</v>
      </c>
      <c r="G9" s="5">
        <v>20</v>
      </c>
      <c r="H9" s="64">
        <f>G9*B9</f>
        <v>600000</v>
      </c>
      <c r="I9" s="5">
        <v>0</v>
      </c>
      <c r="J9" s="64">
        <f>I9*B9</f>
        <v>0</v>
      </c>
      <c r="K9" s="5">
        <v>4</v>
      </c>
      <c r="L9" s="64">
        <f>K9*B9</f>
        <v>120000</v>
      </c>
      <c r="M9" s="5">
        <v>0</v>
      </c>
      <c r="N9" s="64">
        <f>M9*B9</f>
        <v>0</v>
      </c>
      <c r="O9" s="5">
        <v>0</v>
      </c>
      <c r="P9" s="64">
        <f>B9*O9</f>
        <v>0</v>
      </c>
      <c r="Q9" s="5">
        <v>1</v>
      </c>
      <c r="R9" s="64">
        <f>Q9*B9</f>
        <v>30000</v>
      </c>
      <c r="S9" s="5">
        <f t="shared" si="1"/>
        <v>175</v>
      </c>
      <c r="T9" s="64">
        <f t="shared" si="1"/>
        <v>5250000</v>
      </c>
    </row>
    <row r="10" spans="1:20">
      <c r="A10" s="12" t="s">
        <v>24</v>
      </c>
      <c r="B10" s="66"/>
      <c r="C10" s="55"/>
      <c r="D10" s="65"/>
      <c r="E10" s="5"/>
      <c r="F10" s="64"/>
      <c r="G10" s="5"/>
      <c r="H10" s="64"/>
      <c r="I10" s="5"/>
      <c r="J10" s="64"/>
      <c r="K10" s="5"/>
      <c r="L10" s="64"/>
      <c r="M10" s="5"/>
      <c r="N10" s="64"/>
      <c r="O10" s="5"/>
      <c r="P10" s="64"/>
      <c r="Q10" s="5"/>
      <c r="R10" s="64"/>
      <c r="S10" s="5"/>
      <c r="T10" s="64"/>
    </row>
    <row r="11" spans="1:20">
      <c r="A11" s="9" t="s">
        <v>10</v>
      </c>
      <c r="B11" s="66">
        <f>[1]Feuil1!D12</f>
        <v>5000</v>
      </c>
      <c r="C11" s="55">
        <v>45</v>
      </c>
      <c r="D11" s="65">
        <f>C11*B11</f>
        <v>225000</v>
      </c>
      <c r="E11" s="5">
        <v>70</v>
      </c>
      <c r="F11" s="64">
        <f>E11*B11</f>
        <v>350000</v>
      </c>
      <c r="G11" s="5">
        <v>90</v>
      </c>
      <c r="H11" s="64">
        <f>G11*B11</f>
        <v>450000</v>
      </c>
      <c r="I11" s="5">
        <v>10</v>
      </c>
      <c r="J11" s="64">
        <f>I11*B11</f>
        <v>50000</v>
      </c>
      <c r="K11" s="5">
        <v>12</v>
      </c>
      <c r="L11" s="64">
        <f>K11*B11</f>
        <v>60000</v>
      </c>
      <c r="M11" s="5">
        <v>30</v>
      </c>
      <c r="N11" s="64">
        <f>M11*B11</f>
        <v>150000</v>
      </c>
      <c r="O11" s="5">
        <v>2</v>
      </c>
      <c r="P11" s="64">
        <f>B11*O11</f>
        <v>10000</v>
      </c>
      <c r="Q11" s="5">
        <v>1</v>
      </c>
      <c r="R11" s="64">
        <f>Q11*B11</f>
        <v>5000</v>
      </c>
      <c r="S11" s="5">
        <f t="shared" ref="S11:T14" si="2">C11+E11+G11+I11+K11+M11+O11+Q11</f>
        <v>260</v>
      </c>
      <c r="T11" s="64">
        <f t="shared" si="2"/>
        <v>1300000</v>
      </c>
    </row>
    <row r="12" spans="1:20">
      <c r="A12" s="9" t="s">
        <v>11</v>
      </c>
      <c r="B12" s="66">
        <f>[1]Feuil1!D13</f>
        <v>6000</v>
      </c>
      <c r="C12" s="55">
        <v>60</v>
      </c>
      <c r="D12" s="65">
        <f>C12*B12</f>
        <v>360000</v>
      </c>
      <c r="E12" s="5">
        <v>70</v>
      </c>
      <c r="F12" s="64">
        <f>E12*B12</f>
        <v>420000</v>
      </c>
      <c r="G12" s="5">
        <v>90</v>
      </c>
      <c r="H12" s="64">
        <f>G12*B12</f>
        <v>540000</v>
      </c>
      <c r="I12" s="5">
        <v>10</v>
      </c>
      <c r="J12" s="64">
        <f>I12*B12</f>
        <v>60000</v>
      </c>
      <c r="K12" s="5">
        <v>12</v>
      </c>
      <c r="L12" s="64">
        <f>K12*B12</f>
        <v>72000</v>
      </c>
      <c r="M12" s="5">
        <v>30</v>
      </c>
      <c r="N12" s="64">
        <f>M12*B12</f>
        <v>180000</v>
      </c>
      <c r="O12" s="5">
        <v>2</v>
      </c>
      <c r="P12" s="64">
        <f>B12*O12</f>
        <v>12000</v>
      </c>
      <c r="Q12" s="5">
        <v>1</v>
      </c>
      <c r="R12" s="64">
        <f>Q12*B12</f>
        <v>6000</v>
      </c>
      <c r="S12" s="5">
        <f t="shared" si="2"/>
        <v>275</v>
      </c>
      <c r="T12" s="64">
        <f t="shared" si="2"/>
        <v>1650000</v>
      </c>
    </row>
    <row r="13" spans="1:20">
      <c r="A13" s="9" t="s">
        <v>12</v>
      </c>
      <c r="B13" s="66">
        <f>[1]Feuil1!D14</f>
        <v>5000</v>
      </c>
      <c r="C13" s="55">
        <v>90</v>
      </c>
      <c r="D13" s="65">
        <f>C13*B13</f>
        <v>450000</v>
      </c>
      <c r="E13" s="5">
        <v>120</v>
      </c>
      <c r="F13" s="64">
        <f>E13*B13</f>
        <v>600000</v>
      </c>
      <c r="G13" s="5">
        <v>90</v>
      </c>
      <c r="H13" s="64">
        <f>G13*B13</f>
        <v>450000</v>
      </c>
      <c r="I13" s="5">
        <v>10</v>
      </c>
      <c r="J13" s="64">
        <f>I13*B13</f>
        <v>50000</v>
      </c>
      <c r="K13" s="5">
        <v>12</v>
      </c>
      <c r="L13" s="64">
        <f>K13*B13</f>
        <v>60000</v>
      </c>
      <c r="M13" s="5">
        <v>30</v>
      </c>
      <c r="N13" s="64">
        <f>M13*B13</f>
        <v>150000</v>
      </c>
      <c r="O13" s="5">
        <v>2</v>
      </c>
      <c r="P13" s="64">
        <f>B13*O13</f>
        <v>10000</v>
      </c>
      <c r="Q13" s="5">
        <v>1</v>
      </c>
      <c r="R13" s="64">
        <f>Q13*B13</f>
        <v>5000</v>
      </c>
      <c r="S13" s="5">
        <f t="shared" si="2"/>
        <v>355</v>
      </c>
      <c r="T13" s="64">
        <f t="shared" si="2"/>
        <v>1775000</v>
      </c>
    </row>
    <row r="14" spans="1:20">
      <c r="A14" s="9" t="s">
        <v>13</v>
      </c>
      <c r="B14" s="66">
        <f>[1]Feuil1!D15</f>
        <v>4000</v>
      </c>
      <c r="C14" s="55">
        <v>160</v>
      </c>
      <c r="D14" s="65">
        <f>C14*B14</f>
        <v>640000</v>
      </c>
      <c r="E14" s="5">
        <v>150</v>
      </c>
      <c r="F14" s="64">
        <f>E14*B14</f>
        <v>600000</v>
      </c>
      <c r="G14" s="5">
        <v>90</v>
      </c>
      <c r="H14" s="64">
        <f>G14*B14</f>
        <v>360000</v>
      </c>
      <c r="I14" s="5">
        <v>10</v>
      </c>
      <c r="J14" s="64">
        <f>I14*B14</f>
        <v>40000</v>
      </c>
      <c r="K14" s="5">
        <v>12</v>
      </c>
      <c r="L14" s="64">
        <f>K14*B14</f>
        <v>48000</v>
      </c>
      <c r="M14" s="5">
        <v>30</v>
      </c>
      <c r="N14" s="64">
        <f>M14*B14</f>
        <v>120000</v>
      </c>
      <c r="O14" s="5">
        <v>2</v>
      </c>
      <c r="P14" s="64">
        <f>B14*O14</f>
        <v>8000</v>
      </c>
      <c r="Q14" s="5">
        <v>1</v>
      </c>
      <c r="R14" s="64">
        <f>Q14*B14</f>
        <v>4000</v>
      </c>
      <c r="S14" s="5">
        <f t="shared" si="2"/>
        <v>455</v>
      </c>
      <c r="T14" s="64">
        <f t="shared" si="2"/>
        <v>1820000</v>
      </c>
    </row>
    <row r="16" spans="1:20">
      <c r="T16" s="6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5"/>
  <sheetViews>
    <sheetView topLeftCell="A7" workbookViewId="0">
      <selection activeCell="A24" sqref="A24"/>
    </sheetView>
    <sheetView tabSelected="1" workbookViewId="1">
      <selection activeCell="L21" sqref="L21"/>
    </sheetView>
  </sheetViews>
  <sheetFormatPr baseColWidth="10" defaultRowHeight="15"/>
  <cols>
    <col min="1" max="1" width="45.85546875" customWidth="1"/>
    <col min="12" max="12" width="14.28515625" bestFit="1" customWidth="1"/>
    <col min="13" max="14" width="12.42578125" bestFit="1" customWidth="1"/>
  </cols>
  <sheetData>
    <row r="1" spans="1:20" ht="15.75" thickBot="1">
      <c r="A1" s="156" t="s">
        <v>81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</row>
    <row r="2" spans="1:20">
      <c r="A2" s="153"/>
      <c r="B2" s="154" t="s">
        <v>70</v>
      </c>
      <c r="C2" s="154" t="s">
        <v>71</v>
      </c>
      <c r="D2" s="154" t="s">
        <v>72</v>
      </c>
      <c r="E2" s="154" t="s">
        <v>73</v>
      </c>
      <c r="F2" s="154" t="s">
        <v>74</v>
      </c>
      <c r="G2" s="154" t="s">
        <v>75</v>
      </c>
      <c r="H2" s="154" t="s">
        <v>76</v>
      </c>
      <c r="I2" s="154" t="s">
        <v>77</v>
      </c>
      <c r="J2" s="154" t="s">
        <v>78</v>
      </c>
      <c r="K2" s="154" t="s">
        <v>79</v>
      </c>
      <c r="L2" s="155" t="s">
        <v>80</v>
      </c>
      <c r="M2" s="82"/>
      <c r="N2" s="82"/>
      <c r="O2" s="82"/>
      <c r="P2" s="21"/>
      <c r="Q2" s="21"/>
      <c r="R2" s="21"/>
      <c r="S2" s="21"/>
      <c r="T2" s="21"/>
    </row>
    <row r="3" spans="1:20">
      <c r="A3" s="144" t="s">
        <v>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145"/>
      <c r="M3" s="83"/>
      <c r="N3" s="83"/>
      <c r="O3" s="83"/>
      <c r="P3" s="21"/>
      <c r="Q3" s="21"/>
      <c r="R3" s="21"/>
      <c r="S3" s="21"/>
      <c r="T3" s="21"/>
    </row>
    <row r="4" spans="1:20">
      <c r="A4" s="144" t="s">
        <v>47</v>
      </c>
      <c r="B4" s="140">
        <f>Feuil1!E4</f>
        <v>9000</v>
      </c>
      <c r="C4" s="140">
        <f>Feuil1!E5</f>
        <v>8000</v>
      </c>
      <c r="D4" s="16">
        <f>Feuil1!E6</f>
        <v>10000</v>
      </c>
      <c r="E4" s="16">
        <f>Feuil1!E8</f>
        <v>21000</v>
      </c>
      <c r="F4" s="16">
        <f>Feuil1!E9</f>
        <v>25500</v>
      </c>
      <c r="G4" s="16">
        <f>Feuil1!E10</f>
        <v>28000</v>
      </c>
      <c r="H4" s="16">
        <f>Feuil1!E12</f>
        <v>5300</v>
      </c>
      <c r="I4" s="16">
        <f>Feuil1!E13</f>
        <v>6600</v>
      </c>
      <c r="J4" s="16">
        <f>Feuil1!E14</f>
        <v>6000</v>
      </c>
      <c r="K4" s="16">
        <f>Feuil1!E15</f>
        <v>4200</v>
      </c>
      <c r="L4" s="145">
        <f>B4+C4+D4+E4+F4+G4+H4+I4+J4+K4</f>
        <v>123600</v>
      </c>
      <c r="M4" s="83"/>
      <c r="N4" s="83"/>
      <c r="O4" s="83"/>
      <c r="P4" s="21"/>
      <c r="Q4" s="21"/>
      <c r="R4" s="21"/>
      <c r="S4" s="21"/>
      <c r="T4" s="21"/>
    </row>
    <row r="5" spans="1:20">
      <c r="A5" s="144" t="s">
        <v>48</v>
      </c>
      <c r="B5" s="16">
        <f>Feuil1!G4</f>
        <v>120</v>
      </c>
      <c r="C5" s="16">
        <f>Feuil1!G5</f>
        <v>140</v>
      </c>
      <c r="D5" s="16">
        <f>Feuil1!G6</f>
        <v>180</v>
      </c>
      <c r="E5" s="16">
        <f>Feuil1!G8</f>
        <v>180</v>
      </c>
      <c r="F5" s="16">
        <f>Feuil1!G9</f>
        <v>200</v>
      </c>
      <c r="G5" s="16">
        <f>Feuil1!G10</f>
        <v>250</v>
      </c>
      <c r="H5" s="16">
        <f>Feuil1!G12</f>
        <v>400</v>
      </c>
      <c r="I5" s="16">
        <f>Feuil1!G13</f>
        <v>420</v>
      </c>
      <c r="J5" s="16">
        <f>Feuil1!G14</f>
        <v>500</v>
      </c>
      <c r="K5" s="16">
        <f>Feuil1!G15</f>
        <v>600</v>
      </c>
      <c r="L5" s="145"/>
      <c r="M5" s="83"/>
      <c r="N5" s="83"/>
      <c r="O5" s="83"/>
      <c r="P5" s="21"/>
      <c r="Q5" s="21"/>
      <c r="R5" s="21"/>
      <c r="S5" s="21"/>
      <c r="T5" s="21"/>
    </row>
    <row r="6" spans="1:20">
      <c r="A6" s="142" t="s">
        <v>49</v>
      </c>
      <c r="B6" s="140">
        <f>B4*B5</f>
        <v>1080000</v>
      </c>
      <c r="C6" s="140">
        <f>C4*C5</f>
        <v>1120000</v>
      </c>
      <c r="D6" s="140">
        <f t="shared" ref="D6:K6" si="0">D4*D5</f>
        <v>1800000</v>
      </c>
      <c r="E6" s="140">
        <f t="shared" si="0"/>
        <v>3780000</v>
      </c>
      <c r="F6" s="140">
        <f t="shared" si="0"/>
        <v>5100000</v>
      </c>
      <c r="G6" s="140">
        <f t="shared" si="0"/>
        <v>7000000</v>
      </c>
      <c r="H6" s="140">
        <f t="shared" si="0"/>
        <v>2120000</v>
      </c>
      <c r="I6" s="140">
        <f t="shared" si="0"/>
        <v>2772000</v>
      </c>
      <c r="J6" s="140">
        <f t="shared" si="0"/>
        <v>3000000</v>
      </c>
      <c r="K6" s="140">
        <f t="shared" si="0"/>
        <v>2520000</v>
      </c>
      <c r="L6" s="146">
        <f>K6+J6+I6+H6+G6+F6+E6+D6+C6+B6</f>
        <v>30292000</v>
      </c>
      <c r="M6" s="83"/>
      <c r="N6" s="83"/>
      <c r="O6" s="83"/>
      <c r="P6" s="21"/>
      <c r="Q6" s="21"/>
      <c r="R6" s="21"/>
      <c r="S6" s="21"/>
      <c r="T6" s="21"/>
    </row>
    <row r="7" spans="1:20">
      <c r="A7" s="142"/>
      <c r="B7" s="67"/>
      <c r="C7" s="67"/>
      <c r="D7" s="67"/>
      <c r="E7" s="67"/>
      <c r="F7" s="67"/>
      <c r="G7" s="67"/>
      <c r="H7" s="67"/>
      <c r="I7" s="67"/>
      <c r="J7" s="67"/>
      <c r="K7" s="67"/>
      <c r="L7" s="145"/>
      <c r="M7" s="83"/>
      <c r="N7" s="83"/>
      <c r="O7" s="83"/>
      <c r="P7" s="21"/>
      <c r="Q7" s="21"/>
      <c r="R7" s="21"/>
      <c r="S7" s="21"/>
      <c r="T7" s="21"/>
    </row>
    <row r="8" spans="1:20">
      <c r="A8" s="142" t="s">
        <v>50</v>
      </c>
      <c r="B8" s="16">
        <f>Feuil1!B4*Feuil2!DI3</f>
        <v>96711.499597921822</v>
      </c>
      <c r="C8" s="16">
        <f>Feuil1!B5*Feuil2!DI4</f>
        <v>157494.96089665504</v>
      </c>
      <c r="D8" s="140">
        <f>Feuil1!B6*Feuil2!DI5</f>
        <v>67642.335974501955</v>
      </c>
      <c r="E8" s="140">
        <f>Feuil1!B8*Feuil2!DI7</f>
        <v>129996.64059777001</v>
      </c>
      <c r="F8" s="140">
        <f>Feuil1!B9*Feuil2!DI8</f>
        <v>75142.335974501955</v>
      </c>
      <c r="G8" s="140">
        <f>Feuil1!B10*Feuil2!DI9</f>
        <v>39342.299919584366</v>
      </c>
      <c r="H8" s="140">
        <f>Feuil1!B12*Feuil2!DI11</f>
        <v>92863.995274440982</v>
      </c>
      <c r="I8" s="140">
        <f>Feuil1!B13*Feuil2!DI12</f>
        <v>188635.31423277239</v>
      </c>
      <c r="J8" s="140">
        <f>Feuil1!B14*Feuil2!DI13</f>
        <v>394441.10414248501</v>
      </c>
      <c r="K8" s="140">
        <f>Feuil1!B15*Feuil2!DI14</f>
        <v>242090.16051642119</v>
      </c>
      <c r="L8" s="145">
        <f>K8+J8+I8+H8+G8+F8+E8+D8+C8+B8</f>
        <v>1484360.6471270546</v>
      </c>
      <c r="M8" s="83"/>
      <c r="N8" s="83"/>
      <c r="O8" s="83"/>
      <c r="P8" s="21"/>
      <c r="Q8" s="21"/>
      <c r="R8" s="21"/>
      <c r="S8" s="21"/>
      <c r="T8" s="21"/>
    </row>
    <row r="9" spans="1:20">
      <c r="A9" s="142" t="s">
        <v>51</v>
      </c>
      <c r="B9" s="140">
        <f>Feuil1!F4*Feuil2!DI3</f>
        <v>193422.99919584364</v>
      </c>
      <c r="C9" s="140">
        <f>Feuil1!F5*Feuil2!DI4</f>
        <v>52498.32029888501</v>
      </c>
      <c r="D9" s="140">
        <f>Feuil1!F6*Feuil2!DI5</f>
        <v>338211.67987250979</v>
      </c>
      <c r="E9" s="140">
        <f>Feuil1!F8*Feuil2!DI7</f>
        <v>0</v>
      </c>
      <c r="F9" s="140">
        <f>Feuil1!F9*Feuil2!DI8</f>
        <v>0</v>
      </c>
      <c r="G9" s="140">
        <f>Feuil1!F10*Feuil2!DI9</f>
        <v>432765.299115428</v>
      </c>
      <c r="H9" s="140">
        <f>Feuil1!F12*Feuil2!DI11</f>
        <v>0</v>
      </c>
      <c r="I9" s="140">
        <f>Feuil1!F13*Feuil2!DI12</f>
        <v>0</v>
      </c>
      <c r="J9" s="140">
        <f>Feuil1!F14*Feuil2!DI13</f>
        <v>0</v>
      </c>
      <c r="K9" s="140">
        <f>Feuil1!F15*Feuil2!DI14</f>
        <v>145254.09630985273</v>
      </c>
      <c r="L9" s="145">
        <f>B9+C9+D9+E9+F9+G9+H9+I9+J9+K9</f>
        <v>1162152.3947925193</v>
      </c>
      <c r="M9" s="83"/>
      <c r="N9" s="83"/>
      <c r="O9" s="83"/>
      <c r="P9" s="21"/>
      <c r="Q9" s="21"/>
      <c r="R9" s="21"/>
      <c r="S9" s="21"/>
      <c r="T9" s="21"/>
    </row>
    <row r="10" spans="1:20">
      <c r="A10" s="142" t="s">
        <v>52</v>
      </c>
      <c r="B10" s="140">
        <f>B9-B8</f>
        <v>96711.499597921822</v>
      </c>
      <c r="C10" s="140">
        <f t="shared" ref="C10:K10" si="1">C9-C8</f>
        <v>-104996.64059777003</v>
      </c>
      <c r="D10" s="140">
        <f t="shared" si="1"/>
        <v>270569.34389800782</v>
      </c>
      <c r="E10" s="140">
        <f t="shared" si="1"/>
        <v>-129996.64059777001</v>
      </c>
      <c r="F10" s="140">
        <f t="shared" si="1"/>
        <v>-75142.335974501955</v>
      </c>
      <c r="G10" s="140">
        <f t="shared" si="1"/>
        <v>393422.99919584364</v>
      </c>
      <c r="H10" s="140">
        <f t="shared" si="1"/>
        <v>-92863.995274440982</v>
      </c>
      <c r="I10" s="140">
        <f t="shared" si="1"/>
        <v>-188635.31423277239</v>
      </c>
      <c r="J10" s="140">
        <f t="shared" si="1"/>
        <v>-394441.10414248501</v>
      </c>
      <c r="K10" s="140">
        <f t="shared" si="1"/>
        <v>-96836.064206568466</v>
      </c>
      <c r="L10" s="145">
        <f>B10+C10+D10+E10+F10+G10+H10+I10+J10+K10</f>
        <v>-322208.25233453553</v>
      </c>
      <c r="M10" s="83"/>
      <c r="N10" s="83"/>
      <c r="O10" s="83"/>
      <c r="P10" s="21"/>
      <c r="Q10" s="21"/>
      <c r="R10" s="21"/>
      <c r="S10" s="21"/>
      <c r="T10" s="21"/>
    </row>
    <row r="11" spans="1:20">
      <c r="A11" s="144" t="s">
        <v>53</v>
      </c>
      <c r="B11" s="140">
        <f>B6+B10</f>
        <v>1176711.4995979217</v>
      </c>
      <c r="C11" s="140">
        <f t="shared" ref="C11:K11" si="2">C6+C10</f>
        <v>1015003.35940223</v>
      </c>
      <c r="D11" s="140">
        <f t="shared" si="2"/>
        <v>2070569.3438980079</v>
      </c>
      <c r="E11" s="140">
        <f t="shared" si="2"/>
        <v>3650003.35940223</v>
      </c>
      <c r="F11" s="140">
        <f t="shared" si="2"/>
        <v>5024857.6640254976</v>
      </c>
      <c r="G11" s="140">
        <f t="shared" si="2"/>
        <v>7393422.9991958439</v>
      </c>
      <c r="H11" s="140">
        <f t="shared" si="2"/>
        <v>2027136.0047255589</v>
      </c>
      <c r="I11" s="140">
        <f t="shared" si="2"/>
        <v>2583364.6857672278</v>
      </c>
      <c r="J11" s="140">
        <f t="shared" si="2"/>
        <v>2605558.8958575148</v>
      </c>
      <c r="K11" s="140">
        <f t="shared" si="2"/>
        <v>2423163.9357934315</v>
      </c>
      <c r="L11" s="145">
        <f>K11+J11+I11+H11+G11+F11+E11+D11+C11+B11</f>
        <v>29969791.747665465</v>
      </c>
      <c r="M11" s="83"/>
      <c r="N11" s="83"/>
      <c r="O11" s="83"/>
      <c r="P11" s="21"/>
      <c r="Q11" s="21"/>
      <c r="R11" s="21"/>
      <c r="S11" s="21"/>
      <c r="T11" s="21"/>
    </row>
    <row r="12" spans="1:20">
      <c r="A12" s="142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145"/>
      <c r="M12" s="83"/>
      <c r="N12" s="83"/>
      <c r="O12" s="83"/>
      <c r="P12" s="21"/>
      <c r="Q12" s="21"/>
      <c r="R12" s="21"/>
      <c r="S12" s="21"/>
      <c r="T12" s="21"/>
    </row>
    <row r="13" spans="1:20">
      <c r="A13" s="144" t="s">
        <v>54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143"/>
      <c r="M13" s="83"/>
      <c r="N13" s="83"/>
      <c r="O13" s="83"/>
      <c r="P13" s="21"/>
      <c r="Q13" s="21"/>
      <c r="R13" s="21"/>
      <c r="S13" s="21"/>
      <c r="T13" s="21"/>
    </row>
    <row r="14" spans="1:20">
      <c r="A14" s="144" t="s">
        <v>55</v>
      </c>
      <c r="B14" s="140">
        <f>Feuil1!D4</f>
        <v>10000</v>
      </c>
      <c r="C14" s="140">
        <f>Feuil1!D5</f>
        <v>7000</v>
      </c>
      <c r="D14" s="140">
        <f>Feuil1!D6</f>
        <v>12000</v>
      </c>
      <c r="E14" s="140">
        <f>Feuil1!D8</f>
        <v>20000</v>
      </c>
      <c r="F14" s="140">
        <f>Feuil1!D9</f>
        <v>25000</v>
      </c>
      <c r="G14" s="140">
        <f>Feuil1!D10</f>
        <v>30000</v>
      </c>
      <c r="H14" s="140">
        <f>Feuil1!D12</f>
        <v>5000</v>
      </c>
      <c r="I14" s="140">
        <f>Feuil1!D13</f>
        <v>6000</v>
      </c>
      <c r="J14" s="140">
        <f>Feuil1!D14</f>
        <v>5000</v>
      </c>
      <c r="K14" s="140">
        <f>Feuil1!D15</f>
        <v>4000</v>
      </c>
      <c r="L14" s="145">
        <f>K14+J14+I14+H14+G14+F14+E14+D14+C14+B14</f>
        <v>124000</v>
      </c>
      <c r="M14" s="83"/>
      <c r="N14" s="83"/>
      <c r="O14" s="83"/>
      <c r="P14" s="21"/>
      <c r="Q14" s="21"/>
      <c r="R14" s="21"/>
      <c r="S14" s="21"/>
      <c r="T14" s="21"/>
    </row>
    <row r="15" spans="1:20">
      <c r="A15" s="142" t="s">
        <v>56</v>
      </c>
      <c r="B15" s="140">
        <f>B14*Feuil2!DH3</f>
        <v>750000</v>
      </c>
      <c r="C15" s="140">
        <f>C14*Feuil2!DH4</f>
        <v>630000</v>
      </c>
      <c r="D15" s="140">
        <f>D14*Feuil2!DH5</f>
        <v>1440000</v>
      </c>
      <c r="E15" s="140">
        <f>E14*Feuil2!DH7</f>
        <v>2300000</v>
      </c>
      <c r="F15" s="140">
        <f>F14*Feuil2!DH8</f>
        <v>3375000</v>
      </c>
      <c r="G15" s="140">
        <f>G14*Feuil2!DH9</f>
        <v>5250000</v>
      </c>
      <c r="H15" s="140">
        <f>H14*Feuil2!DH11</f>
        <v>1300000</v>
      </c>
      <c r="I15" s="140">
        <f>I14*Feuil2!DH12</f>
        <v>1650000</v>
      </c>
      <c r="J15" s="140">
        <f>J14*Feuil2!DH13</f>
        <v>1775000</v>
      </c>
      <c r="K15" s="140">
        <f>K14*Feuil2!DH14</f>
        <v>1820000</v>
      </c>
      <c r="L15" s="145">
        <f>K15+J15+I15+H15+G15+F15+E15+D15+C15+B15</f>
        <v>20290000</v>
      </c>
      <c r="N15" s="82"/>
      <c r="O15" s="21"/>
      <c r="P15" s="21"/>
      <c r="Q15" s="21"/>
      <c r="R15" s="21"/>
      <c r="S15" s="21"/>
      <c r="T15" s="21"/>
    </row>
    <row r="16" spans="1:20">
      <c r="A16" s="142" t="s">
        <v>57</v>
      </c>
      <c r="B16" s="140">
        <f>B14*Feuil2!S3*2/3</f>
        <v>95379.188712522038</v>
      </c>
      <c r="C16" s="140">
        <f>C14*Feuil2!S4*2/3</f>
        <v>47407.407407407409</v>
      </c>
      <c r="D16" s="140">
        <f>D14*Feuil2!S5*2/3</f>
        <v>73142.857142857145</v>
      </c>
      <c r="E16" s="140">
        <f>E14*Feuil2!S7*2/3</f>
        <v>135449.73544973545</v>
      </c>
      <c r="F16" s="140">
        <f>F14*Feuil2!S8*2/3</f>
        <v>152380.95238095237</v>
      </c>
      <c r="G16" s="140">
        <f>G14*Feuil2!S9*2/3</f>
        <v>286137.56613756617</v>
      </c>
      <c r="H16" s="140">
        <f>H14*Feuil2!S11*2/3</f>
        <v>109276.89594356262</v>
      </c>
      <c r="I16" s="140">
        <f>I14*Feuil2!S12*2/3</f>
        <v>100740.74074074073</v>
      </c>
      <c r="J16" s="140">
        <f>J14*Feuil2!S13*2/3</f>
        <v>84797.178130511456</v>
      </c>
      <c r="K16" s="140">
        <f>K14*Feuil2!S14*2/3</f>
        <v>53897.707231040557</v>
      </c>
      <c r="L16" s="145">
        <f>K16+J16+I16+H16+G16+F16+E16+D16+C16+B16</f>
        <v>1138610.229276896</v>
      </c>
      <c r="M16" s="56"/>
      <c r="N16" s="82"/>
      <c r="O16" s="82"/>
      <c r="P16" s="82"/>
      <c r="Q16" s="82"/>
      <c r="R16" s="82"/>
      <c r="S16" s="82"/>
      <c r="T16" s="82"/>
    </row>
    <row r="17" spans="1:20">
      <c r="A17" s="142" t="s">
        <v>58</v>
      </c>
      <c r="B17" s="140">
        <f>B14*Feuil2!S3*1/3</f>
        <v>47689.594356261019</v>
      </c>
      <c r="C17" s="140">
        <f>C14*Feuil2!S4*1/3</f>
        <v>23703.703703703704</v>
      </c>
      <c r="D17" s="140">
        <f>D14*Feuil2!S5*1/3</f>
        <v>36571.428571428572</v>
      </c>
      <c r="E17" s="140">
        <f>E14*Feuil2!S7*1/3</f>
        <v>67724.867724867727</v>
      </c>
      <c r="F17" s="140">
        <f>F14*Feuil2!S8*1/3</f>
        <v>76190.476190476184</v>
      </c>
      <c r="G17" s="140">
        <f>G14*Feuil2!S9*1/3</f>
        <v>143068.78306878309</v>
      </c>
      <c r="H17" s="140">
        <f>H14*Feuil2!S11*1/3</f>
        <v>54638.447971781308</v>
      </c>
      <c r="I17" s="140">
        <f>I14*Feuil2!S12*1/3</f>
        <v>50370.370370370365</v>
      </c>
      <c r="J17" s="140">
        <f>J14*Feuil2!S13*1/3</f>
        <v>42398.589065255728</v>
      </c>
      <c r="K17" s="140">
        <f>K14*Feuil2!S14*1/3</f>
        <v>26948.853615520278</v>
      </c>
      <c r="L17" s="145">
        <f>K17+J17+I17+H17+G17+F17+E17+D17+C17+B17</f>
        <v>569305.11463844799</v>
      </c>
      <c r="M17" s="56"/>
      <c r="N17" s="83"/>
      <c r="O17" s="83"/>
      <c r="P17" s="83"/>
      <c r="Q17" s="83"/>
      <c r="R17" s="83"/>
      <c r="S17" s="83"/>
      <c r="T17" s="83"/>
    </row>
    <row r="18" spans="1:20">
      <c r="A18" s="142" t="s">
        <v>59</v>
      </c>
      <c r="B18" s="140">
        <f>B14*Feuil2!CJ3</f>
        <v>74046.212910435235</v>
      </c>
      <c r="C18" s="140">
        <f>C14*Feuil2!CJ4</f>
        <v>33865.37307327905</v>
      </c>
      <c r="D18" s="140">
        <f>D14*Feuil2!CJ5</f>
        <v>73701.777673761317</v>
      </c>
      <c r="E18" s="140">
        <f>E14*Feuil2!CJ7</f>
        <v>96758.208780797286</v>
      </c>
      <c r="F18" s="140">
        <f>F14*Feuil2!CJ8</f>
        <v>153545.37015366941</v>
      </c>
      <c r="G18" s="140">
        <f>G14*Feuil2!CJ9</f>
        <v>222138.63873130572</v>
      </c>
      <c r="H18" s="140">
        <f>H14*Feuil2!CJ11</f>
        <v>83817.910658672277</v>
      </c>
      <c r="I18" s="140">
        <f>I14*Feuil2!CJ12</f>
        <v>85242.03121661293</v>
      </c>
      <c r="J18" s="140">
        <f>J14*Feuil2!CJ13</f>
        <v>70009.753516658006</v>
      </c>
      <c r="K18" s="140">
        <f>K14*Feuil2!CJ14</f>
        <v>35874.723284808744</v>
      </c>
      <c r="L18" s="146">
        <f>K18+J18+I18+H18+G18+F18+E18+D18+C18+B18</f>
        <v>929000.00000000012</v>
      </c>
      <c r="N18" s="83"/>
      <c r="O18" s="83"/>
      <c r="P18" s="83"/>
      <c r="Q18" s="83"/>
      <c r="R18" s="83"/>
      <c r="S18" s="83"/>
      <c r="T18" s="83"/>
    </row>
    <row r="19" spans="1:20">
      <c r="A19" s="144" t="s">
        <v>60</v>
      </c>
      <c r="B19" s="140">
        <f>B18+B17+B16+B15</f>
        <v>967114.99597921828</v>
      </c>
      <c r="C19" s="140">
        <f t="shared" ref="C19:K19" si="3">C18+C17+C16+C15</f>
        <v>734976.48418439017</v>
      </c>
      <c r="D19" s="140">
        <f t="shared" si="3"/>
        <v>1623416.063388047</v>
      </c>
      <c r="E19" s="140">
        <f t="shared" si="3"/>
        <v>2599932.8119554007</v>
      </c>
      <c r="F19" s="140">
        <f t="shared" si="3"/>
        <v>3757116.7987250979</v>
      </c>
      <c r="G19" s="140">
        <f t="shared" si="3"/>
        <v>5901344.9879376553</v>
      </c>
      <c r="H19" s="140">
        <f t="shared" si="3"/>
        <v>1547733.2545740162</v>
      </c>
      <c r="I19" s="140">
        <f t="shared" si="3"/>
        <v>1886353.142327724</v>
      </c>
      <c r="J19" s="140">
        <f t="shared" si="3"/>
        <v>1972205.5207124252</v>
      </c>
      <c r="K19" s="140">
        <f t="shared" si="3"/>
        <v>1936721.2841313696</v>
      </c>
      <c r="L19" s="145">
        <f>B19+K19+J19+I19+H19+G19+F19+E19+D19+C19</f>
        <v>22926915.343915343</v>
      </c>
      <c r="M19" s="56"/>
      <c r="N19" s="83"/>
      <c r="O19" s="83"/>
      <c r="P19" s="83"/>
      <c r="Q19" s="83"/>
      <c r="R19" s="83"/>
      <c r="S19" s="83"/>
      <c r="T19" s="83"/>
    </row>
    <row r="20" spans="1:20">
      <c r="A20" s="142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5"/>
      <c r="N20" s="83"/>
      <c r="O20" s="83"/>
      <c r="P20" s="83"/>
      <c r="Q20" s="83"/>
      <c r="R20" s="83"/>
      <c r="S20" s="83"/>
      <c r="T20" s="83"/>
    </row>
    <row r="21" spans="1:20">
      <c r="A21" s="144" t="s">
        <v>61</v>
      </c>
      <c r="B21" s="140">
        <f>B11-B19</f>
        <v>209596.50361870346</v>
      </c>
      <c r="C21" s="140">
        <f t="shared" ref="C21:K21" si="4">C11-C19</f>
        <v>280026.87521783984</v>
      </c>
      <c r="D21" s="140">
        <f t="shared" si="4"/>
        <v>447153.28050996084</v>
      </c>
      <c r="E21" s="140">
        <f t="shared" si="4"/>
        <v>1050070.5474468293</v>
      </c>
      <c r="F21" s="140">
        <f t="shared" si="4"/>
        <v>1267740.8653003997</v>
      </c>
      <c r="G21" s="140">
        <f t="shared" si="4"/>
        <v>1492078.0112581886</v>
      </c>
      <c r="H21" s="140">
        <f t="shared" si="4"/>
        <v>479402.75015154271</v>
      </c>
      <c r="I21" s="140">
        <f t="shared" si="4"/>
        <v>697011.54343950376</v>
      </c>
      <c r="J21" s="140">
        <f t="shared" si="4"/>
        <v>633353.37514508958</v>
      </c>
      <c r="K21" s="140">
        <f t="shared" si="4"/>
        <v>486442.65166206192</v>
      </c>
      <c r="L21" s="145">
        <f>K21+J21+I21+H21+G21+F21+E21+D21+C21+B21</f>
        <v>7042876.4037501197</v>
      </c>
      <c r="M21" s="56"/>
      <c r="O21" s="83"/>
      <c r="P21" s="83"/>
      <c r="Q21" s="83"/>
      <c r="R21" s="83"/>
      <c r="S21" s="83"/>
      <c r="T21" s="83"/>
    </row>
    <row r="22" spans="1:20">
      <c r="A22" s="142" t="s">
        <v>62</v>
      </c>
      <c r="B22" s="141">
        <f>B21/$L21</f>
        <v>2.976007125541769E-2</v>
      </c>
      <c r="C22" s="141">
        <f t="shared" ref="C22:K22" si="5">C21/$L21</f>
        <v>3.9760299508981009E-2</v>
      </c>
      <c r="D22" s="141">
        <f t="shared" si="5"/>
        <v>6.3490150171010409E-2</v>
      </c>
      <c r="E22" s="141">
        <f t="shared" si="5"/>
        <v>0.14909683022233619</v>
      </c>
      <c r="F22" s="141">
        <f t="shared" si="5"/>
        <v>0.18000328170253929</v>
      </c>
      <c r="G22" s="141">
        <f t="shared" si="5"/>
        <v>0.21185633904688458</v>
      </c>
      <c r="H22" s="141">
        <f t="shared" si="5"/>
        <v>6.806916984888095E-2</v>
      </c>
      <c r="I22" s="141">
        <f t="shared" si="5"/>
        <v>9.8966885613435737E-2</v>
      </c>
      <c r="J22" s="141">
        <f t="shared" si="5"/>
        <v>8.9928225179111185E-2</v>
      </c>
      <c r="K22" s="141">
        <f t="shared" si="5"/>
        <v>6.9068747451402929E-2</v>
      </c>
      <c r="L22" s="147">
        <f>K22+J22+I22+H22+G22+F22+E22+D22+C22+B22</f>
        <v>1</v>
      </c>
      <c r="N22" s="83"/>
      <c r="O22" s="83"/>
      <c r="P22" s="83"/>
      <c r="Q22" s="83"/>
      <c r="R22" s="83"/>
      <c r="S22" s="83"/>
      <c r="T22" s="83"/>
    </row>
    <row r="23" spans="1:20">
      <c r="A23" s="144" t="s">
        <v>63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8"/>
      <c r="N23" s="83"/>
      <c r="O23" s="83"/>
      <c r="P23" s="83"/>
      <c r="Q23" s="83"/>
      <c r="R23" s="83"/>
      <c r="S23" s="83"/>
      <c r="T23" s="83"/>
    </row>
    <row r="24" spans="1:20">
      <c r="A24" s="142" t="s">
        <v>64</v>
      </c>
      <c r="B24" s="67">
        <f>Feuil2!C3+Feuil2!D3+Feuil2!H3+Feuil2!I3+Feuil2!L3+Feuil2!M3+Feuil2!P3+Feuil2!Q3</f>
        <v>101871.53314309471</v>
      </c>
      <c r="C24" s="67">
        <f>Feuil2!C4+Feuil2!D4+Feuil2!H4+Feuil2!I4+Feuil2!L4+Feuil2!M4+Feuil2!P4+Feuil2!Q4</f>
        <v>54266.589980424978</v>
      </c>
      <c r="D24" s="67">
        <f>Feuil2!C5+Feuil2!D5+Feuil2!H5+Feuil2!I5+Feuil2!L5+Feuil2!M5+Feuil2!P5+Feuil2!Q5</f>
        <v>76494.561628449941</v>
      </c>
      <c r="E24" s="67">
        <f>Feuil2!C7+Feuil2!D7+Feuil2!H7+Feuil2!I7+Feuil2!L7+Feuil2!M7+Feuil2!P7+Feuil2!Q7</f>
        <v>155047.39994407137</v>
      </c>
      <c r="F24" s="67">
        <f>Feuil2!C8+Feuil2!D8+Feuil2!H8+Feuil2!I8+Feuil2!L8+Feuil2!M8+Feuil2!P8+Feuil2!Q8</f>
        <v>159363.67005927072</v>
      </c>
      <c r="G24" s="67">
        <f>Feuil2!C9+Feuil2!D9+Feuil2!H9+Feuil2!I9+Feuil2!L9+Feuil2!M9+Feuil2!P9+Feuil2!Q9</f>
        <v>305614.59942928422</v>
      </c>
      <c r="H24" s="67">
        <f>Feuil2!C11+Feuil2!D11+Feuil2!H11+Feuil2!I11+Feuil2!L11+Feuil2!M11+Feuil2!P11+Feuil2!Q11</f>
        <v>123085.40004963744</v>
      </c>
      <c r="I24" s="67">
        <f>Feuil2!C12+Feuil2!D12+Feuil2!H12+Feuil2!I12+Feuil2!L12+Feuil2!M12+Feuil2!P12+Feuil2!Q12</f>
        <v>112355.20175184723</v>
      </c>
      <c r="J24" s="67">
        <f>Feuil2!C13+Feuil2!D13+Feuil2!H13+Feuil2!I13+Feuil2!L13+Feuil2!M13+Feuil2!P13+Feuil2!Q13</f>
        <v>92866.173200486461</v>
      </c>
      <c r="K24" s="67">
        <f>Feuil2!C14+Feuil2!D14+Feuil2!H14+Feuil2!I14+Feuil2!L14+Feuil2!M14+Feuil2!P14+Feuil2!Q14</f>
        <v>59834.870813432994</v>
      </c>
      <c r="L24" s="145">
        <f>SUM(B24:K24)</f>
        <v>1240800.0000000002</v>
      </c>
      <c r="M24" s="56"/>
      <c r="N24" s="83"/>
      <c r="O24" s="83"/>
      <c r="P24" s="83"/>
      <c r="Q24" s="83"/>
      <c r="R24" s="83"/>
      <c r="S24" s="83"/>
      <c r="T24" s="83"/>
    </row>
    <row r="25" spans="1:20" ht="30">
      <c r="A25" s="149" t="s">
        <v>65</v>
      </c>
      <c r="B25" s="140">
        <f>B24-B16</f>
        <v>6492.3444305726734</v>
      </c>
      <c r="C25" s="140">
        <f t="shared" ref="C25:K25" si="6">C24-C16</f>
        <v>6859.1825730175697</v>
      </c>
      <c r="D25" s="140">
        <f t="shared" si="6"/>
        <v>3351.7044855927961</v>
      </c>
      <c r="E25" s="140">
        <f t="shared" si="6"/>
        <v>19597.664494335913</v>
      </c>
      <c r="F25" s="140">
        <f t="shared" si="6"/>
        <v>6982.7176783183531</v>
      </c>
      <c r="G25" s="140">
        <f t="shared" si="6"/>
        <v>19477.033291718049</v>
      </c>
      <c r="H25" s="140">
        <f t="shared" si="6"/>
        <v>13808.504106074819</v>
      </c>
      <c r="I25" s="140">
        <f t="shared" si="6"/>
        <v>11614.461011106498</v>
      </c>
      <c r="J25" s="140">
        <f t="shared" si="6"/>
        <v>8068.9950699750043</v>
      </c>
      <c r="K25" s="140">
        <f t="shared" si="6"/>
        <v>5937.1635823924371</v>
      </c>
      <c r="L25" s="145">
        <f>SUM(B25:K25)</f>
        <v>102189.77072310413</v>
      </c>
      <c r="M25" s="56"/>
      <c r="N25" s="83"/>
      <c r="O25" s="83"/>
      <c r="P25" s="83"/>
      <c r="Q25" s="83"/>
      <c r="R25" s="83"/>
      <c r="S25" s="83"/>
      <c r="T25" s="83"/>
    </row>
    <row r="26" spans="1:20" ht="30">
      <c r="A26" s="149" t="s">
        <v>66</v>
      </c>
      <c r="B26" s="140">
        <f>B25/2</f>
        <v>3246.1722152863367</v>
      </c>
      <c r="C26" s="140">
        <f t="shared" ref="C26:L26" si="7">C25/2</f>
        <v>3429.5912865087848</v>
      </c>
      <c r="D26" s="140">
        <f t="shared" si="7"/>
        <v>1675.8522427963981</v>
      </c>
      <c r="E26" s="140">
        <f t="shared" si="7"/>
        <v>9798.8322471679567</v>
      </c>
      <c r="F26" s="140">
        <f t="shared" si="7"/>
        <v>3491.3588391591766</v>
      </c>
      <c r="G26" s="140">
        <f t="shared" si="7"/>
        <v>9738.5166458590247</v>
      </c>
      <c r="H26" s="140">
        <f t="shared" si="7"/>
        <v>6904.2520530374095</v>
      </c>
      <c r="I26" s="140">
        <f t="shared" si="7"/>
        <v>5807.2305055532488</v>
      </c>
      <c r="J26" s="140">
        <f t="shared" si="7"/>
        <v>4034.4975349875021</v>
      </c>
      <c r="K26" s="140">
        <f t="shared" si="7"/>
        <v>2968.5817911962185</v>
      </c>
      <c r="L26" s="145">
        <f>SUM(B26:K26)</f>
        <v>51094.885361552064</v>
      </c>
      <c r="N26" s="83"/>
      <c r="O26" s="83"/>
      <c r="P26" s="83"/>
      <c r="Q26" s="83"/>
      <c r="R26" s="83"/>
      <c r="S26" s="83"/>
      <c r="T26" s="83"/>
    </row>
    <row r="27" spans="1:20">
      <c r="A27" s="142" t="s">
        <v>67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5">
        <v>5000000</v>
      </c>
      <c r="N27" s="83"/>
      <c r="O27" s="83"/>
      <c r="P27" s="83"/>
      <c r="Q27" s="83"/>
      <c r="R27" s="83"/>
      <c r="S27" s="83"/>
      <c r="T27" s="83"/>
    </row>
    <row r="28" spans="1:20">
      <c r="A28" s="144" t="s">
        <v>68</v>
      </c>
      <c r="B28" s="140">
        <f>B25+B26+$L27/10</f>
        <v>509738.516645859</v>
      </c>
      <c r="C28" s="140">
        <f t="shared" ref="C28:K28" si="8">C25+C26+$L27/10</f>
        <v>510288.77385952638</v>
      </c>
      <c r="D28" s="140">
        <f t="shared" si="8"/>
        <v>505027.55672838917</v>
      </c>
      <c r="E28" s="140">
        <f t="shared" si="8"/>
        <v>529396.49674150383</v>
      </c>
      <c r="F28" s="140">
        <f t="shared" si="8"/>
        <v>510474.07651747752</v>
      </c>
      <c r="G28" s="140">
        <f t="shared" si="8"/>
        <v>529215.5499375771</v>
      </c>
      <c r="H28" s="140">
        <f t="shared" si="8"/>
        <v>520712.75615911221</v>
      </c>
      <c r="I28" s="140">
        <f t="shared" si="8"/>
        <v>517421.69151665975</v>
      </c>
      <c r="J28" s="140">
        <f t="shared" si="8"/>
        <v>512103.49260496249</v>
      </c>
      <c r="K28" s="140">
        <f t="shared" si="8"/>
        <v>508905.74537358864</v>
      </c>
      <c r="L28" s="145">
        <f>SUM(B28:K28)</f>
        <v>5153284.6560846567</v>
      </c>
      <c r="M28" s="56"/>
      <c r="N28" s="83"/>
      <c r="O28" s="83"/>
      <c r="P28" s="83"/>
      <c r="Q28" s="83"/>
      <c r="R28" s="83"/>
      <c r="S28" s="83"/>
      <c r="T28" s="83"/>
    </row>
    <row r="29" spans="1:20" ht="15.75" thickBot="1">
      <c r="A29" s="150" t="s">
        <v>69</v>
      </c>
      <c r="B29" s="151">
        <f>B21-B28</f>
        <v>-300142.01302715554</v>
      </c>
      <c r="C29" s="151">
        <f t="shared" ref="C29:K29" si="9">C21-C28</f>
        <v>-230261.89864168654</v>
      </c>
      <c r="D29" s="151">
        <f t="shared" si="9"/>
        <v>-57874.276218428335</v>
      </c>
      <c r="E29" s="151">
        <f t="shared" si="9"/>
        <v>520674.05070532544</v>
      </c>
      <c r="F29" s="151">
        <f t="shared" si="9"/>
        <v>757266.7887829222</v>
      </c>
      <c r="G29" s="151">
        <f t="shared" si="9"/>
        <v>962862.46132061153</v>
      </c>
      <c r="H29" s="151">
        <f t="shared" si="9"/>
        <v>-41310.006007569493</v>
      </c>
      <c r="I29" s="151">
        <f t="shared" si="9"/>
        <v>179589.85192284401</v>
      </c>
      <c r="J29" s="151">
        <f t="shared" si="9"/>
        <v>121249.88254012709</v>
      </c>
      <c r="K29" s="151">
        <f t="shared" si="9"/>
        <v>-22463.093711526715</v>
      </c>
      <c r="L29" s="152">
        <f>SUM(B29:K29)</f>
        <v>1889591.7476654635</v>
      </c>
      <c r="M29" s="56"/>
      <c r="N29" s="21"/>
      <c r="O29" s="21"/>
      <c r="P29" s="21"/>
      <c r="Q29" s="21"/>
      <c r="R29" s="21"/>
      <c r="S29" s="21"/>
      <c r="T29" s="21"/>
    </row>
    <row r="30" spans="1:20">
      <c r="N30" s="21"/>
      <c r="O30" s="21"/>
      <c r="P30" s="21"/>
      <c r="Q30" s="21"/>
      <c r="R30" s="21"/>
      <c r="S30" s="21"/>
      <c r="T30" s="21"/>
    </row>
    <row r="31" spans="1:20">
      <c r="N31" s="21"/>
      <c r="O31" s="21"/>
      <c r="P31" s="21"/>
      <c r="Q31" s="21"/>
      <c r="R31" s="21"/>
      <c r="S31" s="21"/>
      <c r="T31" s="21"/>
    </row>
    <row r="32" spans="1:20">
      <c r="N32" s="21"/>
      <c r="O32" s="21"/>
      <c r="P32" s="21"/>
      <c r="Q32" s="21"/>
      <c r="R32" s="21"/>
      <c r="S32" s="21"/>
      <c r="T32" s="21"/>
    </row>
    <row r="33" spans="5:20">
      <c r="N33" s="21"/>
      <c r="O33" s="21"/>
      <c r="P33" s="21"/>
      <c r="Q33" s="21"/>
      <c r="R33" s="21"/>
      <c r="S33" s="21"/>
      <c r="T33" s="21"/>
    </row>
    <row r="34" spans="5:20">
      <c r="N34" s="21"/>
      <c r="O34" s="21"/>
      <c r="P34" s="21"/>
      <c r="Q34" s="21"/>
      <c r="R34" s="21"/>
      <c r="S34" s="21"/>
      <c r="T34" s="21"/>
    </row>
    <row r="35" spans="5:20">
      <c r="E35" s="56"/>
    </row>
  </sheetData>
  <mergeCells count="1">
    <mergeCell ref="A1:L1"/>
  </mergeCells>
  <pageMargins left="0.7" right="0.7" top="0.75" bottom="0.75" header="0.3" footer="0.3"/>
  <pageSetup paperSize="0" orientation="portrait" r:id="rId1"/>
  <ignoredErrors>
    <ignoredError sqref="L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F27" sqref="F27"/>
    </sheetView>
    <sheetView topLeftCell="B4" workbookViewId="1">
      <selection activeCell="G20" sqref="G20"/>
    </sheetView>
  </sheetViews>
  <sheetFormatPr baseColWidth="10" defaultRowHeight="15"/>
  <cols>
    <col min="1" max="1" width="26.42578125" bestFit="1" customWidth="1"/>
    <col min="2" max="2" width="14.85546875" bestFit="1" customWidth="1"/>
    <col min="3" max="3" width="13.7109375" customWidth="1"/>
    <col min="4" max="4" width="14" customWidth="1"/>
    <col min="5" max="5" width="13.7109375" customWidth="1"/>
    <col min="6" max="6" width="14.42578125" customWidth="1"/>
    <col min="7" max="7" width="14" customWidth="1"/>
    <col min="8" max="9" width="14.28515625" customWidth="1"/>
  </cols>
  <sheetData>
    <row r="1" spans="1:9">
      <c r="A1" s="95" t="s">
        <v>82</v>
      </c>
      <c r="B1" s="95"/>
      <c r="C1" s="95"/>
      <c r="D1" s="95"/>
      <c r="E1" s="95"/>
      <c r="F1" s="95"/>
      <c r="G1" s="95"/>
      <c r="H1" s="95"/>
      <c r="I1" s="95"/>
    </row>
    <row r="2" spans="1:9" ht="60">
      <c r="A2" s="5"/>
      <c r="B2" s="11" t="s">
        <v>38</v>
      </c>
      <c r="C2" s="11" t="s">
        <v>39</v>
      </c>
      <c r="D2" s="11" t="s">
        <v>40</v>
      </c>
      <c r="E2" s="11" t="s">
        <v>41</v>
      </c>
      <c r="F2" s="11" t="s">
        <v>43</v>
      </c>
      <c r="G2" s="11" t="s">
        <v>42</v>
      </c>
      <c r="H2" s="11" t="s">
        <v>44</v>
      </c>
      <c r="I2" s="11" t="s">
        <v>45</v>
      </c>
    </row>
    <row r="3" spans="1:9">
      <c r="A3" s="7" t="s">
        <v>1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2</v>
      </c>
      <c r="B4" s="8">
        <v>10</v>
      </c>
      <c r="C4" s="8"/>
      <c r="D4" s="8">
        <v>5</v>
      </c>
      <c r="E4" s="8"/>
      <c r="F4" s="8">
        <v>10</v>
      </c>
      <c r="G4" s="8"/>
      <c r="H4" s="8">
        <v>4</v>
      </c>
      <c r="I4" s="8">
        <v>5</v>
      </c>
    </row>
    <row r="5" spans="1:9">
      <c r="A5" s="9" t="s">
        <v>3</v>
      </c>
      <c r="B5" s="8">
        <v>5</v>
      </c>
      <c r="C5" s="8">
        <v>5</v>
      </c>
      <c r="D5" s="8">
        <v>5</v>
      </c>
      <c r="E5" s="8">
        <v>5</v>
      </c>
      <c r="F5" s="8"/>
      <c r="G5" s="8">
        <v>5</v>
      </c>
      <c r="H5" s="8"/>
      <c r="I5" s="8"/>
    </row>
    <row r="6" spans="1:9">
      <c r="A6" s="9" t="s">
        <v>4</v>
      </c>
      <c r="B6" s="8">
        <v>5</v>
      </c>
      <c r="C6" s="8"/>
      <c r="D6" s="8"/>
      <c r="E6" s="8"/>
      <c r="F6" s="8"/>
      <c r="G6" s="8">
        <v>10</v>
      </c>
      <c r="H6" s="8">
        <v>8</v>
      </c>
      <c r="I6" s="8"/>
    </row>
    <row r="7" spans="1:9">
      <c r="A7" s="7" t="s">
        <v>5</v>
      </c>
      <c r="B7" s="8"/>
      <c r="C7" s="8"/>
      <c r="D7" s="8"/>
      <c r="E7" s="8"/>
      <c r="F7" s="8"/>
      <c r="G7" s="8"/>
      <c r="H7" s="8"/>
      <c r="I7" s="8"/>
    </row>
    <row r="8" spans="1:9">
      <c r="A8" s="9" t="s">
        <v>6</v>
      </c>
      <c r="B8" s="8">
        <v>5</v>
      </c>
      <c r="C8" s="8">
        <v>5</v>
      </c>
      <c r="D8" s="8">
        <v>5</v>
      </c>
      <c r="E8" s="8">
        <v>5</v>
      </c>
      <c r="F8" s="8"/>
      <c r="G8" s="8">
        <v>5</v>
      </c>
      <c r="H8" s="8"/>
      <c r="I8" s="8"/>
    </row>
    <row r="9" spans="1:9">
      <c r="A9" s="9" t="s">
        <v>7</v>
      </c>
      <c r="B9" s="8">
        <v>5</v>
      </c>
      <c r="C9" s="8"/>
      <c r="D9" s="8"/>
      <c r="E9" s="8"/>
      <c r="F9" s="8"/>
      <c r="G9" s="8">
        <v>10</v>
      </c>
      <c r="H9" s="8">
        <v>8</v>
      </c>
      <c r="I9" s="8"/>
    </row>
    <row r="10" spans="1:9">
      <c r="A10" s="9" t="s">
        <v>8</v>
      </c>
      <c r="B10" s="8">
        <v>10</v>
      </c>
      <c r="C10" s="8"/>
      <c r="D10" s="8">
        <v>5</v>
      </c>
      <c r="E10" s="8"/>
      <c r="F10" s="8">
        <v>10</v>
      </c>
      <c r="G10" s="8"/>
      <c r="H10" s="8">
        <v>4</v>
      </c>
      <c r="I10" s="8">
        <v>5</v>
      </c>
    </row>
    <row r="11" spans="1:9">
      <c r="A11" s="7" t="s">
        <v>9</v>
      </c>
      <c r="B11" s="8"/>
      <c r="C11" s="8"/>
      <c r="D11" s="8"/>
      <c r="E11" s="8"/>
      <c r="F11" s="8"/>
      <c r="G11" s="8"/>
      <c r="H11" s="8"/>
      <c r="I11" s="8"/>
    </row>
    <row r="12" spans="1:9">
      <c r="A12" s="9" t="s">
        <v>10</v>
      </c>
      <c r="B12" s="8">
        <v>15</v>
      </c>
      <c r="C12" s="8">
        <v>10</v>
      </c>
      <c r="D12" s="8"/>
      <c r="E12" s="8">
        <v>20</v>
      </c>
      <c r="F12" s="8"/>
      <c r="G12" s="8">
        <v>8</v>
      </c>
      <c r="H12" s="8">
        <v>10</v>
      </c>
      <c r="I12" s="8">
        <v>15</v>
      </c>
    </row>
    <row r="13" spans="1:9">
      <c r="A13" s="9" t="s">
        <v>11</v>
      </c>
      <c r="B13" s="8">
        <v>10</v>
      </c>
      <c r="C13" s="8">
        <v>5</v>
      </c>
      <c r="D13" s="8"/>
      <c r="E13" s="8">
        <v>15</v>
      </c>
      <c r="F13" s="8"/>
      <c r="G13" s="8">
        <v>5</v>
      </c>
      <c r="H13" s="8">
        <v>15</v>
      </c>
      <c r="I13" s="8">
        <v>10</v>
      </c>
    </row>
    <row r="14" spans="1:9">
      <c r="A14" s="9" t="s">
        <v>12</v>
      </c>
      <c r="B14" s="8">
        <v>12</v>
      </c>
      <c r="C14" s="8">
        <v>8</v>
      </c>
      <c r="D14" s="8">
        <v>15</v>
      </c>
      <c r="E14" s="8"/>
      <c r="F14" s="8">
        <v>10</v>
      </c>
      <c r="G14" s="8"/>
      <c r="H14" s="8">
        <v>12</v>
      </c>
      <c r="I14" s="8">
        <v>5</v>
      </c>
    </row>
    <row r="15" spans="1:9" ht="15.75" thickBot="1">
      <c r="A15" s="17" t="s">
        <v>13</v>
      </c>
      <c r="B15" s="18">
        <v>8</v>
      </c>
      <c r="C15" s="18">
        <v>5</v>
      </c>
      <c r="D15" s="18">
        <v>10</v>
      </c>
      <c r="E15" s="18">
        <v>5</v>
      </c>
      <c r="F15" s="18">
        <v>10</v>
      </c>
      <c r="G15" s="18"/>
      <c r="H15" s="18"/>
      <c r="I15" s="18">
        <v>10</v>
      </c>
    </row>
    <row r="16" spans="1:9" ht="16.5" thickTop="1" thickBot="1">
      <c r="A16" s="19" t="s">
        <v>83</v>
      </c>
      <c r="B16" s="59">
        <v>100000</v>
      </c>
      <c r="C16" s="59">
        <v>50000</v>
      </c>
      <c r="D16" s="59">
        <v>75000</v>
      </c>
      <c r="E16" s="59">
        <v>60000</v>
      </c>
      <c r="F16" s="59">
        <v>60000</v>
      </c>
      <c r="G16" s="59">
        <v>80000</v>
      </c>
      <c r="H16" s="59">
        <v>150000</v>
      </c>
      <c r="I16" s="59">
        <v>75000</v>
      </c>
    </row>
    <row r="17" spans="1:8" ht="15.75" thickTop="1"/>
    <row r="18" spans="1:8" ht="15" customHeight="1" thickBot="1">
      <c r="A18" s="96"/>
      <c r="B18" s="96"/>
      <c r="C18" s="96"/>
      <c r="D18" s="96"/>
      <c r="E18" s="29"/>
      <c r="F18" s="29"/>
      <c r="G18" s="29"/>
      <c r="H18" s="29"/>
    </row>
    <row r="19" spans="1:8" ht="15.75" customHeight="1" thickBot="1">
      <c r="A19" s="131" t="s">
        <v>124</v>
      </c>
      <c r="B19" s="132"/>
      <c r="C19" s="132"/>
      <c r="D19" s="132"/>
      <c r="E19" s="132"/>
      <c r="F19" s="132"/>
      <c r="G19" s="133"/>
      <c r="H19" s="29"/>
    </row>
    <row r="20" spans="1:8" ht="45.75" thickBot="1">
      <c r="A20" s="134" t="s">
        <v>121</v>
      </c>
      <c r="B20" s="135" t="s">
        <v>123</v>
      </c>
      <c r="C20" s="135" t="s">
        <v>122</v>
      </c>
      <c r="D20" s="135" t="s">
        <v>125</v>
      </c>
      <c r="E20" s="136" t="s">
        <v>126</v>
      </c>
      <c r="F20" s="130" t="s">
        <v>127</v>
      </c>
      <c r="G20" s="130" t="s">
        <v>206</v>
      </c>
      <c r="H20" s="29"/>
    </row>
    <row r="21" spans="1:8" ht="15.75" thickBot="1">
      <c r="A21" s="37" t="s">
        <v>120</v>
      </c>
      <c r="B21" s="38">
        <v>2000</v>
      </c>
      <c r="C21" s="97">
        <v>0.5</v>
      </c>
      <c r="D21" s="38">
        <f>B21*(1+C$21)</f>
        <v>3000</v>
      </c>
      <c r="E21" s="100">
        <v>85050</v>
      </c>
      <c r="F21" s="127">
        <f>D21*12/E$21</f>
        <v>0.42328042328042326</v>
      </c>
      <c r="G21" s="137">
        <f>B21*12/E$21</f>
        <v>0.2821869488536155</v>
      </c>
      <c r="H21" s="29"/>
    </row>
    <row r="22" spans="1:8" ht="15.75" thickBot="1">
      <c r="A22" s="31" t="s">
        <v>119</v>
      </c>
      <c r="B22" s="30">
        <v>1800</v>
      </c>
      <c r="C22" s="98"/>
      <c r="D22" s="30">
        <f>B22*(1+C$21)</f>
        <v>2700</v>
      </c>
      <c r="E22" s="101"/>
      <c r="F22" s="128">
        <f t="shared" ref="F22:F24" si="0">D22*12/E$21</f>
        <v>0.38095238095238093</v>
      </c>
      <c r="G22" s="137">
        <f t="shared" ref="G22:G24" si="1">B22*12/E$21</f>
        <v>0.25396825396825395</v>
      </c>
      <c r="H22" s="29"/>
    </row>
    <row r="23" spans="1:8" ht="15.75" thickBot="1">
      <c r="A23" s="31" t="s">
        <v>118</v>
      </c>
      <c r="B23" s="30">
        <v>1900</v>
      </c>
      <c r="C23" s="98"/>
      <c r="D23" s="30">
        <f>B23*(1+C$21)</f>
        <v>2850</v>
      </c>
      <c r="E23" s="101"/>
      <c r="F23" s="5">
        <f t="shared" si="0"/>
        <v>0.40211640211640209</v>
      </c>
      <c r="G23" s="137">
        <f t="shared" si="1"/>
        <v>0.26807760141093473</v>
      </c>
    </row>
    <row r="24" spans="1:8" ht="15.75" thickBot="1">
      <c r="A24" s="32" t="s">
        <v>117</v>
      </c>
      <c r="B24" s="33">
        <v>2100</v>
      </c>
      <c r="C24" s="99"/>
      <c r="D24" s="33">
        <f>B24*(1+C$21)</f>
        <v>3150</v>
      </c>
      <c r="E24" s="102"/>
      <c r="F24" s="129">
        <f t="shared" si="0"/>
        <v>0.44444444444444442</v>
      </c>
      <c r="G24" s="137">
        <f t="shared" si="1"/>
        <v>0.29629629629629628</v>
      </c>
    </row>
  </sheetData>
  <mergeCells count="5">
    <mergeCell ref="A1:I1"/>
    <mergeCell ref="A18:D18"/>
    <mergeCell ref="C21:C24"/>
    <mergeCell ref="E21:E24"/>
    <mergeCell ref="A19:G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selection sqref="A1:X1"/>
    </sheetView>
    <sheetView workbookViewId="1">
      <selection sqref="A1:X1"/>
    </sheetView>
  </sheetViews>
  <sheetFormatPr baseColWidth="10" defaultRowHeight="15"/>
  <cols>
    <col min="1" max="1" width="26.42578125" bestFit="1" customWidth="1"/>
    <col min="2" max="2" width="3.7109375" bestFit="1" customWidth="1"/>
    <col min="3" max="4" width="4.28515625" customWidth="1"/>
    <col min="5" max="5" width="4.85546875" bestFit="1" customWidth="1"/>
    <col min="6" max="8" width="5.85546875" customWidth="1"/>
    <col min="9" max="13" width="3.7109375" customWidth="1"/>
    <col min="14" max="24" width="3.7109375" bestFit="1" customWidth="1"/>
  </cols>
  <sheetData>
    <row r="1" spans="1:25">
      <c r="A1" s="93" t="s">
        <v>101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24"/>
    </row>
    <row r="2" spans="1:25" ht="79.5">
      <c r="A2" s="27" t="s">
        <v>113</v>
      </c>
      <c r="B2" s="14" t="s">
        <v>86</v>
      </c>
      <c r="C2" s="121" t="s">
        <v>87</v>
      </c>
      <c r="D2" s="122"/>
      <c r="E2" s="122"/>
      <c r="F2" s="121" t="s">
        <v>88</v>
      </c>
      <c r="G2" s="122"/>
      <c r="H2" s="122"/>
      <c r="I2" s="121" t="s">
        <v>89</v>
      </c>
      <c r="J2" s="122"/>
      <c r="K2" s="122"/>
      <c r="L2" s="122"/>
      <c r="M2" s="123"/>
      <c r="N2" s="14" t="s">
        <v>90</v>
      </c>
      <c r="O2" s="14" t="s">
        <v>91</v>
      </c>
      <c r="P2" s="14" t="s">
        <v>92</v>
      </c>
      <c r="Q2" s="14" t="s">
        <v>93</v>
      </c>
      <c r="R2" s="14" t="s">
        <v>94</v>
      </c>
      <c r="S2" s="14" t="s">
        <v>95</v>
      </c>
      <c r="T2" s="14" t="s">
        <v>96</v>
      </c>
      <c r="U2" s="14" t="s">
        <v>97</v>
      </c>
      <c r="V2" s="14" t="s">
        <v>98</v>
      </c>
      <c r="W2" s="14" t="s">
        <v>99</v>
      </c>
      <c r="X2" s="22" t="s">
        <v>100</v>
      </c>
      <c r="Y2" s="24"/>
    </row>
    <row r="3" spans="1:25">
      <c r="A3" s="5"/>
      <c r="B3" s="8"/>
      <c r="C3" s="8" t="s">
        <v>102</v>
      </c>
      <c r="D3" s="8" t="s">
        <v>103</v>
      </c>
      <c r="E3" s="8" t="s">
        <v>104</v>
      </c>
      <c r="F3" s="8" t="s">
        <v>105</v>
      </c>
      <c r="G3" s="8" t="s">
        <v>106</v>
      </c>
      <c r="H3" s="8" t="s">
        <v>107</v>
      </c>
      <c r="I3" s="8" t="s">
        <v>108</v>
      </c>
      <c r="J3" s="8" t="s">
        <v>109</v>
      </c>
      <c r="K3" s="8" t="s">
        <v>110</v>
      </c>
      <c r="L3" s="8" t="s">
        <v>111</v>
      </c>
      <c r="M3" s="8" t="s">
        <v>112</v>
      </c>
      <c r="N3" s="8"/>
      <c r="O3" s="8"/>
      <c r="P3" s="8"/>
      <c r="Q3" s="8"/>
      <c r="R3" s="8"/>
      <c r="S3" s="8"/>
      <c r="T3" s="8"/>
      <c r="U3" s="8"/>
      <c r="V3" s="8"/>
      <c r="W3" s="8"/>
      <c r="X3" s="23"/>
      <c r="Y3" s="24"/>
    </row>
    <row r="4" spans="1:25">
      <c r="A4" s="6" t="s">
        <v>84</v>
      </c>
      <c r="B4" s="8">
        <v>10</v>
      </c>
      <c r="C4" s="8">
        <v>15</v>
      </c>
      <c r="D4" s="8">
        <v>30</v>
      </c>
      <c r="E4" s="8">
        <v>60</v>
      </c>
      <c r="F4" s="8">
        <v>20</v>
      </c>
      <c r="G4" s="8">
        <v>40</v>
      </c>
      <c r="H4" s="8">
        <v>80</v>
      </c>
      <c r="I4" s="8">
        <v>10</v>
      </c>
      <c r="J4" s="8">
        <v>30</v>
      </c>
      <c r="K4" s="8">
        <v>70</v>
      </c>
      <c r="L4" s="8">
        <v>120</v>
      </c>
      <c r="M4" s="8">
        <v>150</v>
      </c>
      <c r="N4" s="8">
        <v>70</v>
      </c>
      <c r="O4" s="8">
        <v>5</v>
      </c>
      <c r="P4" s="8">
        <v>10</v>
      </c>
      <c r="Q4" s="8">
        <v>15</v>
      </c>
      <c r="R4" s="8">
        <v>2</v>
      </c>
      <c r="S4" s="8">
        <v>15</v>
      </c>
      <c r="T4" s="8">
        <v>15</v>
      </c>
      <c r="U4" s="8">
        <v>4</v>
      </c>
      <c r="V4" s="8">
        <v>2</v>
      </c>
      <c r="W4" s="8">
        <v>2</v>
      </c>
      <c r="X4" s="23">
        <v>1</v>
      </c>
      <c r="Y4" s="24"/>
    </row>
    <row r="5" spans="1:2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3"/>
      <c r="Y5" s="24"/>
    </row>
    <row r="6" spans="1:25">
      <c r="A6" s="9" t="s">
        <v>2</v>
      </c>
      <c r="B6" s="8">
        <v>1</v>
      </c>
      <c r="C6" s="8">
        <v>1</v>
      </c>
      <c r="D6" s="8"/>
      <c r="E6" s="8"/>
      <c r="F6" s="8">
        <v>1</v>
      </c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>
        <v>1</v>
      </c>
      <c r="R6" s="8"/>
      <c r="S6" s="8"/>
      <c r="T6" s="8"/>
      <c r="U6" s="8">
        <v>1</v>
      </c>
      <c r="V6" s="8"/>
      <c r="W6" s="8"/>
      <c r="X6" s="23">
        <v>1</v>
      </c>
      <c r="Y6" s="24"/>
    </row>
    <row r="7" spans="1:25">
      <c r="A7" s="9" t="s">
        <v>3</v>
      </c>
      <c r="B7" s="8">
        <v>1</v>
      </c>
      <c r="C7" s="8"/>
      <c r="D7" s="8">
        <v>1</v>
      </c>
      <c r="E7" s="8"/>
      <c r="F7" s="8">
        <v>1</v>
      </c>
      <c r="G7" s="8"/>
      <c r="H7" s="8"/>
      <c r="I7" s="8">
        <v>1</v>
      </c>
      <c r="J7" s="8"/>
      <c r="K7" s="8"/>
      <c r="L7" s="8"/>
      <c r="M7" s="8"/>
      <c r="N7" s="8"/>
      <c r="O7" s="8"/>
      <c r="P7" s="8"/>
      <c r="Q7" s="8">
        <v>1</v>
      </c>
      <c r="R7" s="8"/>
      <c r="S7" s="8"/>
      <c r="T7" s="8"/>
      <c r="U7" s="8">
        <v>1</v>
      </c>
      <c r="V7" s="8"/>
      <c r="W7" s="8"/>
      <c r="X7" s="23">
        <v>1</v>
      </c>
      <c r="Y7" s="24"/>
    </row>
    <row r="8" spans="1:25">
      <c r="A8" s="9" t="s">
        <v>4</v>
      </c>
      <c r="B8" s="8">
        <v>1</v>
      </c>
      <c r="C8" s="8"/>
      <c r="D8" s="8"/>
      <c r="E8" s="8">
        <v>1</v>
      </c>
      <c r="F8" s="8">
        <v>1</v>
      </c>
      <c r="G8" s="8"/>
      <c r="H8" s="8"/>
      <c r="I8" s="8">
        <v>1</v>
      </c>
      <c r="J8" s="8"/>
      <c r="K8" s="8"/>
      <c r="L8" s="8"/>
      <c r="M8" s="8"/>
      <c r="N8" s="8"/>
      <c r="O8" s="8"/>
      <c r="P8" s="8"/>
      <c r="Q8" s="8">
        <v>1</v>
      </c>
      <c r="R8" s="8"/>
      <c r="S8" s="8"/>
      <c r="T8" s="8"/>
      <c r="U8" s="8">
        <v>1</v>
      </c>
      <c r="V8" s="8"/>
      <c r="W8" s="8"/>
      <c r="X8" s="23">
        <v>1</v>
      </c>
      <c r="Y8" s="24"/>
    </row>
    <row r="9" spans="1:25">
      <c r="A9" s="7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3"/>
      <c r="Y9" s="24"/>
    </row>
    <row r="10" spans="1:25">
      <c r="A10" s="9" t="s">
        <v>6</v>
      </c>
      <c r="B10" s="8">
        <v>1</v>
      </c>
      <c r="C10" s="8"/>
      <c r="D10" s="8">
        <v>1</v>
      </c>
      <c r="E10" s="8"/>
      <c r="F10" s="8">
        <v>1</v>
      </c>
      <c r="G10" s="8"/>
      <c r="H10" s="8"/>
      <c r="I10" s="8"/>
      <c r="J10" s="8">
        <v>1</v>
      </c>
      <c r="K10" s="8"/>
      <c r="L10" s="8"/>
      <c r="M10" s="8"/>
      <c r="N10" s="8"/>
      <c r="O10" s="8">
        <v>1</v>
      </c>
      <c r="P10" s="8"/>
      <c r="Q10" s="8">
        <v>1</v>
      </c>
      <c r="R10" s="8"/>
      <c r="S10" s="8"/>
      <c r="T10" s="8"/>
      <c r="U10" s="8">
        <v>1</v>
      </c>
      <c r="V10" s="8"/>
      <c r="W10" s="8"/>
      <c r="X10" s="23">
        <v>1</v>
      </c>
      <c r="Y10" s="24"/>
    </row>
    <row r="11" spans="1:25">
      <c r="A11" s="9" t="s">
        <v>7</v>
      </c>
      <c r="B11" s="8">
        <v>1</v>
      </c>
      <c r="C11" s="8"/>
      <c r="D11" s="8">
        <v>1</v>
      </c>
      <c r="E11" s="8"/>
      <c r="F11" s="8"/>
      <c r="G11" s="8">
        <v>1</v>
      </c>
      <c r="H11" s="8"/>
      <c r="I11" s="8"/>
      <c r="J11" s="8">
        <v>1</v>
      </c>
      <c r="K11" s="8"/>
      <c r="L11" s="8"/>
      <c r="M11" s="8"/>
      <c r="N11" s="8"/>
      <c r="O11" s="8">
        <v>1</v>
      </c>
      <c r="P11" s="8"/>
      <c r="Q11" s="8">
        <v>1</v>
      </c>
      <c r="R11" s="8"/>
      <c r="S11" s="8"/>
      <c r="T11" s="8"/>
      <c r="U11" s="8">
        <v>1</v>
      </c>
      <c r="V11" s="8"/>
      <c r="W11" s="8"/>
      <c r="X11" s="23">
        <v>1</v>
      </c>
      <c r="Y11" s="24"/>
    </row>
    <row r="12" spans="1:25">
      <c r="A12" s="9" t="s">
        <v>8</v>
      </c>
      <c r="B12" s="8">
        <v>1</v>
      </c>
      <c r="C12" s="8"/>
      <c r="D12" s="8">
        <v>1</v>
      </c>
      <c r="E12" s="8"/>
      <c r="F12" s="8"/>
      <c r="G12" s="8"/>
      <c r="H12" s="8">
        <v>1</v>
      </c>
      <c r="I12" s="8"/>
      <c r="J12" s="8">
        <v>1</v>
      </c>
      <c r="K12" s="8"/>
      <c r="L12" s="8"/>
      <c r="M12" s="8"/>
      <c r="N12" s="8"/>
      <c r="O12" s="8">
        <v>1</v>
      </c>
      <c r="P12" s="8"/>
      <c r="Q12" s="8">
        <v>1</v>
      </c>
      <c r="R12" s="8"/>
      <c r="S12" s="8"/>
      <c r="T12" s="8"/>
      <c r="U12" s="8">
        <v>1</v>
      </c>
      <c r="V12" s="8"/>
      <c r="W12" s="8"/>
      <c r="X12" s="23">
        <v>1</v>
      </c>
      <c r="Y12" s="24"/>
    </row>
    <row r="13" spans="1:25">
      <c r="A13" s="7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23"/>
      <c r="Y13" s="24"/>
    </row>
    <row r="14" spans="1:25">
      <c r="A14" s="9" t="s">
        <v>10</v>
      </c>
      <c r="B14" s="8">
        <v>1</v>
      </c>
      <c r="C14" s="8">
        <v>1</v>
      </c>
      <c r="D14" s="8"/>
      <c r="E14" s="8"/>
      <c r="F14" s="8">
        <v>1</v>
      </c>
      <c r="G14" s="8"/>
      <c r="H14" s="8"/>
      <c r="I14" s="8"/>
      <c r="J14" s="8"/>
      <c r="K14" s="8">
        <v>1</v>
      </c>
      <c r="L14" s="8"/>
      <c r="M14" s="8"/>
      <c r="N14" s="8">
        <v>1</v>
      </c>
      <c r="O14" s="8">
        <v>1</v>
      </c>
      <c r="P14" s="8">
        <v>1</v>
      </c>
      <c r="Q14" s="8">
        <v>1</v>
      </c>
      <c r="R14" s="8">
        <v>3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23">
        <v>1</v>
      </c>
      <c r="Y14" s="25"/>
    </row>
    <row r="15" spans="1:25">
      <c r="A15" s="9" t="s">
        <v>11</v>
      </c>
      <c r="B15" s="8">
        <v>1</v>
      </c>
      <c r="C15" s="8"/>
      <c r="D15" s="8">
        <v>1</v>
      </c>
      <c r="E15" s="8"/>
      <c r="F15" s="8">
        <v>1</v>
      </c>
      <c r="G15" s="8"/>
      <c r="H15" s="8"/>
      <c r="I15" s="8"/>
      <c r="J15" s="8"/>
      <c r="K15" s="8">
        <v>1</v>
      </c>
      <c r="L15" s="8"/>
      <c r="M15" s="8"/>
      <c r="N15" s="8">
        <v>1</v>
      </c>
      <c r="O15" s="8">
        <v>1</v>
      </c>
      <c r="P15" s="8">
        <v>1</v>
      </c>
      <c r="Q15" s="8">
        <v>1</v>
      </c>
      <c r="R15" s="8">
        <v>3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23">
        <v>1</v>
      </c>
      <c r="Y15" s="25"/>
    </row>
    <row r="16" spans="1:25">
      <c r="A16" s="9" t="s">
        <v>12</v>
      </c>
      <c r="B16" s="8">
        <v>2</v>
      </c>
      <c r="C16" s="8"/>
      <c r="D16" s="8">
        <v>1</v>
      </c>
      <c r="E16" s="8"/>
      <c r="F16" s="8"/>
      <c r="G16" s="8">
        <v>1</v>
      </c>
      <c r="H16" s="8"/>
      <c r="I16" s="8"/>
      <c r="J16" s="8"/>
      <c r="K16" s="8"/>
      <c r="L16" s="8">
        <v>1</v>
      </c>
      <c r="M16" s="8"/>
      <c r="N16" s="8">
        <v>1</v>
      </c>
      <c r="O16" s="8">
        <v>1</v>
      </c>
      <c r="P16" s="8">
        <v>1</v>
      </c>
      <c r="Q16" s="8">
        <v>1</v>
      </c>
      <c r="R16" s="8">
        <v>3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23">
        <v>1</v>
      </c>
      <c r="Y16" s="25"/>
    </row>
    <row r="17" spans="1:26">
      <c r="A17" s="9" t="s">
        <v>13</v>
      </c>
      <c r="B17" s="8">
        <v>2</v>
      </c>
      <c r="C17" s="8"/>
      <c r="D17" s="8"/>
      <c r="E17" s="8">
        <v>1</v>
      </c>
      <c r="F17" s="8"/>
      <c r="G17" s="8"/>
      <c r="H17" s="8">
        <v>1</v>
      </c>
      <c r="I17" s="8"/>
      <c r="J17" s="8"/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3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23">
        <v>1</v>
      </c>
      <c r="Y17" s="25"/>
    </row>
    <row r="18" spans="1:26" ht="61.5">
      <c r="A18" s="20" t="s">
        <v>85</v>
      </c>
      <c r="B18" s="14" t="s">
        <v>29</v>
      </c>
      <c r="C18" s="124" t="s">
        <v>29</v>
      </c>
      <c r="D18" s="125"/>
      <c r="E18" s="126"/>
      <c r="F18" s="124" t="s">
        <v>29</v>
      </c>
      <c r="G18" s="125"/>
      <c r="H18" s="126"/>
      <c r="I18" s="124" t="s">
        <v>30</v>
      </c>
      <c r="J18" s="125"/>
      <c r="K18" s="125"/>
      <c r="L18" s="125"/>
      <c r="M18" s="126"/>
      <c r="N18" s="14" t="s">
        <v>31</v>
      </c>
      <c r="O18" s="14" t="s">
        <v>31</v>
      </c>
      <c r="P18" s="14" t="s">
        <v>32</v>
      </c>
      <c r="Q18" s="14" t="s">
        <v>31</v>
      </c>
      <c r="R18" s="14" t="s">
        <v>33</v>
      </c>
      <c r="S18" s="14" t="s">
        <v>34</v>
      </c>
      <c r="T18" s="14" t="s">
        <v>34</v>
      </c>
      <c r="U18" s="14" t="s">
        <v>33</v>
      </c>
      <c r="V18" s="14" t="s">
        <v>33</v>
      </c>
      <c r="W18" s="14" t="s">
        <v>35</v>
      </c>
      <c r="X18" s="22" t="s">
        <v>36</v>
      </c>
      <c r="Y18" s="26"/>
      <c r="Z18" s="21"/>
    </row>
    <row r="20" spans="1:26">
      <c r="A20" s="103" t="s">
        <v>115</v>
      </c>
      <c r="B20" s="104"/>
      <c r="C20" s="104"/>
      <c r="D20" s="104"/>
      <c r="E20" s="104"/>
      <c r="F20" s="104"/>
      <c r="G20" s="104"/>
      <c r="H20" s="105"/>
      <c r="J20" s="112" t="s">
        <v>116</v>
      </c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4"/>
    </row>
    <row r="21" spans="1:26">
      <c r="A21" s="106"/>
      <c r="B21" s="107"/>
      <c r="C21" s="107"/>
      <c r="D21" s="107"/>
      <c r="E21" s="107"/>
      <c r="F21" s="107"/>
      <c r="G21" s="107"/>
      <c r="H21" s="108"/>
      <c r="J21" s="115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7"/>
    </row>
    <row r="22" spans="1:26">
      <c r="A22" s="106"/>
      <c r="B22" s="107"/>
      <c r="C22" s="107"/>
      <c r="D22" s="107"/>
      <c r="E22" s="107"/>
      <c r="F22" s="107"/>
      <c r="G22" s="107"/>
      <c r="H22" s="108"/>
      <c r="J22" s="115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7"/>
    </row>
    <row r="23" spans="1:26">
      <c r="A23" s="106"/>
      <c r="B23" s="107"/>
      <c r="C23" s="107"/>
      <c r="D23" s="107"/>
      <c r="E23" s="107"/>
      <c r="F23" s="107"/>
      <c r="G23" s="107"/>
      <c r="H23" s="108"/>
      <c r="J23" s="115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7"/>
    </row>
    <row r="24" spans="1:26">
      <c r="A24" s="109"/>
      <c r="B24" s="110"/>
      <c r="C24" s="110"/>
      <c r="D24" s="110"/>
      <c r="E24" s="110"/>
      <c r="F24" s="110"/>
      <c r="G24" s="110"/>
      <c r="H24" s="111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20"/>
    </row>
  </sheetData>
  <mergeCells count="9">
    <mergeCell ref="A20:H24"/>
    <mergeCell ref="J20:X24"/>
    <mergeCell ref="A1:X1"/>
    <mergeCell ref="C2:E2"/>
    <mergeCell ref="F2:H2"/>
    <mergeCell ref="I2:M2"/>
    <mergeCell ref="C18:E18"/>
    <mergeCell ref="F18:H18"/>
    <mergeCell ref="I18:M1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Lecroq</dc:creator>
  <cp:lastModifiedBy>Benjamin Lecroq</cp:lastModifiedBy>
  <dcterms:created xsi:type="dcterms:W3CDTF">2011-10-19T12:49:59Z</dcterms:created>
  <dcterms:modified xsi:type="dcterms:W3CDTF">2011-10-28T13:28:06Z</dcterms:modified>
</cp:coreProperties>
</file>