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12600" windowHeight="10335" activeTab="2"/>
  </bookViews>
  <sheets>
    <sheet name="Exercice 1" sheetId="1" r:id="rId1"/>
    <sheet name="Exercice 2" sheetId="2" r:id="rId2"/>
    <sheet name="Exercice 3" sheetId="3" r:id="rId3"/>
    <sheet name="Exercice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4" l="1"/>
  <c r="B45" i="4"/>
  <c r="B44" i="4"/>
  <c r="E5" i="2"/>
  <c r="B5" i="2"/>
  <c r="B4" i="2"/>
  <c r="B19" i="1"/>
  <c r="B6" i="1"/>
  <c r="H4" i="3"/>
  <c r="F4" i="3"/>
  <c r="E4" i="3"/>
  <c r="D4" i="3"/>
  <c r="B4" i="3"/>
  <c r="D17" i="3"/>
  <c r="D18" i="3" s="1"/>
  <c r="D19" i="3" s="1"/>
  <c r="D11" i="3"/>
  <c r="J40" i="4"/>
  <c r="J39" i="4"/>
  <c r="G38" i="4"/>
  <c r="J37" i="4"/>
  <c r="J36" i="4"/>
  <c r="G35" i="4"/>
  <c r="J34" i="4"/>
  <c r="G41" i="4"/>
  <c r="G40" i="4"/>
  <c r="D39" i="4"/>
  <c r="G37" i="4"/>
  <c r="D36" i="4"/>
  <c r="G34" i="4"/>
  <c r="J33" i="4"/>
  <c r="D33" i="4"/>
  <c r="H32" i="4"/>
  <c r="H33" i="4" s="1"/>
  <c r="H34" i="4" s="1"/>
  <c r="H35" i="4" s="1"/>
  <c r="G32" i="4"/>
  <c r="H31" i="4"/>
  <c r="J31" i="4" s="1"/>
  <c r="G31" i="4"/>
  <c r="J30" i="4"/>
  <c r="G26" i="4"/>
  <c r="J25" i="4"/>
  <c r="G24" i="4"/>
  <c r="J23" i="4"/>
  <c r="J22" i="4"/>
  <c r="G21" i="4"/>
  <c r="J20" i="4"/>
  <c r="J19" i="4"/>
  <c r="D25" i="4"/>
  <c r="D22" i="4"/>
  <c r="D19" i="4"/>
  <c r="H18" i="4"/>
  <c r="H19" i="4" s="1"/>
  <c r="G18" i="4"/>
  <c r="H17" i="4"/>
  <c r="J17" i="4" s="1"/>
  <c r="G17" i="4"/>
  <c r="J16" i="4"/>
  <c r="F13" i="4"/>
  <c r="F12" i="4"/>
  <c r="F10" i="4"/>
  <c r="F9" i="4"/>
  <c r="F7" i="4"/>
  <c r="F6" i="4"/>
  <c r="G9" i="4"/>
  <c r="G10" i="4"/>
  <c r="G12" i="4"/>
  <c r="G13" i="4"/>
  <c r="I13" i="4"/>
  <c r="I12" i="4"/>
  <c r="I11" i="4"/>
  <c r="I10" i="4"/>
  <c r="I9" i="4"/>
  <c r="I8" i="4"/>
  <c r="J5" i="4"/>
  <c r="J6" i="4"/>
  <c r="J7" i="4"/>
  <c r="J9" i="4"/>
  <c r="J10" i="4"/>
  <c r="J11" i="4" s="1"/>
  <c r="J12" i="4"/>
  <c r="J13" i="4"/>
  <c r="J3" i="4"/>
  <c r="J4" i="4"/>
  <c r="J2" i="4"/>
  <c r="I5" i="4"/>
  <c r="I6" i="4" s="1"/>
  <c r="I7" i="4" s="1"/>
  <c r="H4" i="4"/>
  <c r="H5" i="4"/>
  <c r="H6" i="4"/>
  <c r="H7" i="4"/>
  <c r="H8" i="4" s="1"/>
  <c r="H9" i="4" s="1"/>
  <c r="H10" i="4" s="1"/>
  <c r="H11" i="4" s="1"/>
  <c r="H12" i="4" s="1"/>
  <c r="H13" i="4" s="1"/>
  <c r="H3" i="4"/>
  <c r="D11" i="4"/>
  <c r="D8" i="4"/>
  <c r="G7" i="4"/>
  <c r="G6" i="4"/>
  <c r="D5" i="4"/>
  <c r="G4" i="4"/>
  <c r="G3" i="4"/>
  <c r="J35" i="4" l="1"/>
  <c r="H36" i="4"/>
  <c r="H37" i="4" s="1"/>
  <c r="H38" i="4" s="1"/>
  <c r="J32" i="4"/>
  <c r="H20" i="4"/>
  <c r="J18" i="4"/>
  <c r="J38" i="4" l="1"/>
  <c r="H39" i="4"/>
  <c r="H40" i="4" s="1"/>
  <c r="G20" i="4"/>
  <c r="H21" i="4"/>
  <c r="J8" i="4"/>
  <c r="H41" i="4" l="1"/>
  <c r="J41" i="4" s="1"/>
  <c r="H22" i="4"/>
  <c r="J21" i="4"/>
  <c r="B5" i="3"/>
  <c r="E7" i="3"/>
  <c r="G6" i="3"/>
  <c r="H6" i="3" s="1"/>
  <c r="B7" i="3"/>
  <c r="D3" i="3"/>
  <c r="C9" i="2"/>
  <c r="E9" i="2"/>
  <c r="G9" i="2"/>
  <c r="B9" i="2"/>
  <c r="H7" i="2"/>
  <c r="H6" i="2"/>
  <c r="H3" i="2"/>
  <c r="D4" i="2"/>
  <c r="C8" i="2"/>
  <c r="G7" i="2"/>
  <c r="G6" i="2"/>
  <c r="B6" i="2"/>
  <c r="D5" i="2"/>
  <c r="F5" i="2" s="1"/>
  <c r="D3" i="2"/>
  <c r="B22" i="1"/>
  <c r="B21" i="1"/>
  <c r="B20" i="1"/>
  <c r="D24" i="1"/>
  <c r="B23" i="1"/>
  <c r="B24" i="1"/>
  <c r="D26" i="1" s="1"/>
  <c r="D11" i="1"/>
  <c r="B11" i="1"/>
  <c r="D13" i="1" s="1"/>
  <c r="B10" i="1"/>
  <c r="B9" i="1"/>
  <c r="B8" i="1"/>
  <c r="B7" i="1"/>
  <c r="F9" i="2" l="1"/>
  <c r="H5" i="2"/>
  <c r="H9" i="2" s="1"/>
  <c r="D9" i="2"/>
  <c r="D7" i="3"/>
  <c r="F3" i="3"/>
  <c r="H3" i="3" s="1"/>
  <c r="G23" i="4"/>
  <c r="H23" i="4"/>
  <c r="C7" i="3"/>
  <c r="F7" i="3"/>
  <c r="G5" i="3"/>
  <c r="H24" i="4" l="1"/>
  <c r="H5" i="3"/>
  <c r="H7" i="3" s="1"/>
  <c r="G9" i="3" s="1"/>
  <c r="G7" i="3"/>
  <c r="H25" i="4" l="1"/>
  <c r="J24" i="4"/>
  <c r="G27" i="4" l="1"/>
  <c r="H26" i="4"/>
  <c r="J26" i="4" l="1"/>
  <c r="H27" i="4"/>
  <c r="J27" i="4" s="1"/>
</calcChain>
</file>

<file path=xl/sharedStrings.xml><?xml version="1.0" encoding="utf-8"?>
<sst xmlns="http://schemas.openxmlformats.org/spreadsheetml/2006/main" count="151" uniqueCount="83">
  <si>
    <t>Charges</t>
  </si>
  <si>
    <t>Produits</t>
  </si>
  <si>
    <t>Haricots verts</t>
  </si>
  <si>
    <t>Petits pois</t>
  </si>
  <si>
    <t>Achats</t>
  </si>
  <si>
    <t>Ventes</t>
  </si>
  <si>
    <t>Services extérieurs</t>
  </si>
  <si>
    <t>Impôts et taxes</t>
  </si>
  <si>
    <t>Charges de personnel</t>
  </si>
  <si>
    <t>Charges financières</t>
  </si>
  <si>
    <t>Dotations aux amortissements et prévisions</t>
  </si>
  <si>
    <t>TOTAL</t>
  </si>
  <si>
    <t>Variation du stock</t>
  </si>
  <si>
    <t>Résultat courant</t>
  </si>
  <si>
    <t>Commentaire</t>
  </si>
  <si>
    <t>On réalise des bénefices sur les petits pois et des pertes sur les haricots verts</t>
  </si>
  <si>
    <t>L'entreprise devrait se consacrer à la production de petits pois et abandonner la production de haricots verts</t>
  </si>
  <si>
    <t>Elements</t>
  </si>
  <si>
    <t>Intitulé</t>
  </si>
  <si>
    <t>Montant</t>
  </si>
  <si>
    <t>Charges non incorporables</t>
  </si>
  <si>
    <t>Charges incorporables</t>
  </si>
  <si>
    <t>Retraitement</t>
  </si>
  <si>
    <t>Charges incorporables corrigées</t>
  </si>
  <si>
    <t>Charges supplétives</t>
  </si>
  <si>
    <t>Charges incorporées</t>
  </si>
  <si>
    <t>Ensemble des comptes de charge</t>
  </si>
  <si>
    <t>Dotations aux amortissements</t>
  </si>
  <si>
    <t>Dotations aux dépréciations</t>
  </si>
  <si>
    <t>Charges exceptionnelles</t>
  </si>
  <si>
    <t>Rémunération des capitaux propres</t>
  </si>
  <si>
    <t>Rémunération de l'exploitant</t>
  </si>
  <si>
    <t>Totaux</t>
  </si>
  <si>
    <t>Charges comptabilisées en Janvier</t>
  </si>
  <si>
    <t>Amortissement linéaire</t>
  </si>
  <si>
    <t>Amortissement dégressif</t>
  </si>
  <si>
    <t>e</t>
  </si>
  <si>
    <t>s</t>
  </si>
  <si>
    <t>stock</t>
  </si>
  <si>
    <t>FIFO</t>
  </si>
  <si>
    <t>LIFO</t>
  </si>
  <si>
    <t>Initial</t>
  </si>
  <si>
    <t>S1501</t>
  </si>
  <si>
    <t>S3101</t>
  </si>
  <si>
    <t>A0102</t>
  </si>
  <si>
    <t>S1502</t>
  </si>
  <si>
    <t>S2802</t>
  </si>
  <si>
    <t>A0103</t>
  </si>
  <si>
    <t>S1503</t>
  </si>
  <si>
    <t>S3103</t>
  </si>
  <si>
    <t>A0104</t>
  </si>
  <si>
    <t>S1504</t>
  </si>
  <si>
    <t>S3004</t>
  </si>
  <si>
    <t>CMUP</t>
  </si>
  <si>
    <t>CMUP après chaque entrée</t>
  </si>
  <si>
    <t>(800+1200)</t>
  </si>
  <si>
    <t>5;6</t>
  </si>
  <si>
    <t>(200+1200)</t>
  </si>
  <si>
    <t>6;8,1</t>
  </si>
  <si>
    <t>680+1320</t>
  </si>
  <si>
    <t>80+1320</t>
  </si>
  <si>
    <t>600+1400</t>
  </si>
  <si>
    <t>8,1;7,05</t>
  </si>
  <si>
    <t>6;5</t>
  </si>
  <si>
    <t>1200+800</t>
  </si>
  <si>
    <t>600+800</t>
  </si>
  <si>
    <t>1320+680</t>
  </si>
  <si>
    <t>720+680</t>
  </si>
  <si>
    <t>1400+600</t>
  </si>
  <si>
    <t>700+600</t>
  </si>
  <si>
    <t>8,1;5</t>
  </si>
  <si>
    <t>7,05;5</t>
  </si>
  <si>
    <t>Question 2</t>
  </si>
  <si>
    <t>16000 sur 10 ans</t>
  </si>
  <si>
    <t>5000 sur 5 ans</t>
  </si>
  <si>
    <t>Première annuité:</t>
  </si>
  <si>
    <t>Correction</t>
  </si>
  <si>
    <t>Taux linéaire</t>
  </si>
  <si>
    <t>Taux dégressif</t>
  </si>
  <si>
    <t>Première annuité</t>
  </si>
  <si>
    <t>Montant des charges incorporables</t>
  </si>
  <si>
    <t>Bénéfices selon la méthode de gestion des stocks</t>
  </si>
  <si>
    <t>L'entreprise devrait choisir la méthode LIFO pour optimiser ses bénéfices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</si>
</sst>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B6" sqref="B6"/>
    </sheetView>
  </sheetViews>
  <sheetFormatPr defaultRowHeight="15" x14ac:dyDescent="0.25"/>
  <cols>
    <col min="1" max="1" width="40.42578125" customWidth="1"/>
    <col min="3" max="3" width="27.7109375" customWidth="1"/>
    <col min="4" max="4" width="10.7109375" customWidth="1"/>
  </cols>
  <sheetData>
    <row r="2" spans="1:9" x14ac:dyDescent="0.25">
      <c r="A2" s="2" t="s">
        <v>2</v>
      </c>
      <c r="B2" s="2"/>
      <c r="C2" s="2"/>
      <c r="D2" s="2"/>
      <c r="F2" s="1"/>
      <c r="G2" s="1"/>
      <c r="H2" s="1"/>
      <c r="I2" s="1"/>
    </row>
    <row r="3" spans="1:9" x14ac:dyDescent="0.25">
      <c r="A3" s="2" t="s">
        <v>0</v>
      </c>
      <c r="B3" s="2"/>
      <c r="C3" s="2" t="s">
        <v>1</v>
      </c>
      <c r="D3" s="2"/>
      <c r="F3" s="1"/>
      <c r="G3" s="1"/>
      <c r="H3" s="1"/>
      <c r="I3" s="1"/>
    </row>
    <row r="4" spans="1:9" x14ac:dyDescent="0.25">
      <c r="A4" s="3" t="s">
        <v>4</v>
      </c>
      <c r="B4" s="3">
        <v>300000</v>
      </c>
      <c r="C4" s="3" t="s">
        <v>5</v>
      </c>
      <c r="D4" s="3">
        <v>410000</v>
      </c>
    </row>
    <row r="5" spans="1:9" x14ac:dyDescent="0.25">
      <c r="A5" s="3" t="s">
        <v>12</v>
      </c>
      <c r="B5" s="3">
        <v>-20000</v>
      </c>
      <c r="C5" s="3"/>
      <c r="D5" s="3"/>
    </row>
    <row r="6" spans="1:9" x14ac:dyDescent="0.25">
      <c r="A6" s="3" t="s">
        <v>6</v>
      </c>
      <c r="B6" s="3">
        <f>15000*2/3</f>
        <v>10000</v>
      </c>
      <c r="C6" s="3"/>
      <c r="D6" s="3"/>
    </row>
    <row r="7" spans="1:9" x14ac:dyDescent="0.25">
      <c r="A7" s="3" t="s">
        <v>7</v>
      </c>
      <c r="B7" s="3">
        <f>12000*65/100</f>
        <v>7800</v>
      </c>
      <c r="C7" s="3"/>
      <c r="D7" s="3"/>
    </row>
    <row r="8" spans="1:9" x14ac:dyDescent="0.25">
      <c r="A8" s="3" t="s">
        <v>8</v>
      </c>
      <c r="B8" s="3">
        <f>160000*3/5</f>
        <v>96000</v>
      </c>
      <c r="C8" s="3"/>
      <c r="D8" s="3"/>
    </row>
    <row r="9" spans="1:9" x14ac:dyDescent="0.25">
      <c r="A9" s="3" t="s">
        <v>9</v>
      </c>
      <c r="B9" s="3">
        <f>16500*60/100</f>
        <v>9900</v>
      </c>
      <c r="C9" s="3"/>
      <c r="D9" s="3"/>
    </row>
    <row r="10" spans="1:9" x14ac:dyDescent="0.25">
      <c r="A10" s="3" t="s">
        <v>10</v>
      </c>
      <c r="B10" s="3">
        <f>22000/2</f>
        <v>11000</v>
      </c>
      <c r="C10" s="3"/>
      <c r="D10" s="3"/>
    </row>
    <row r="11" spans="1:9" x14ac:dyDescent="0.25">
      <c r="A11" s="3" t="s">
        <v>11</v>
      </c>
      <c r="B11" s="3">
        <f>SUM(B4:B10)</f>
        <v>414700</v>
      </c>
      <c r="C11" s="3"/>
      <c r="D11" s="3">
        <f>SUM(D4:D10)</f>
        <v>410000</v>
      </c>
    </row>
    <row r="12" spans="1:9" ht="15.75" thickBot="1" x14ac:dyDescent="0.3"/>
    <row r="13" spans="1:9" ht="15.75" thickBot="1" x14ac:dyDescent="0.3">
      <c r="C13" s="4" t="s">
        <v>13</v>
      </c>
      <c r="D13" s="5">
        <f>D11-B11</f>
        <v>-4700</v>
      </c>
    </row>
    <row r="15" spans="1:9" x14ac:dyDescent="0.25">
      <c r="A15" s="2" t="s">
        <v>3</v>
      </c>
      <c r="B15" s="2"/>
      <c r="C15" s="2"/>
      <c r="D15" s="2"/>
    </row>
    <row r="16" spans="1:9" x14ac:dyDescent="0.25">
      <c r="A16" s="2" t="s">
        <v>0</v>
      </c>
      <c r="B16" s="2"/>
      <c r="C16" s="2" t="s">
        <v>1</v>
      </c>
      <c r="D16" s="2"/>
    </row>
    <row r="17" spans="1:4" x14ac:dyDescent="0.25">
      <c r="A17" s="3" t="s">
        <v>4</v>
      </c>
      <c r="B17" s="3">
        <v>200000</v>
      </c>
      <c r="C17" s="3" t="s">
        <v>5</v>
      </c>
      <c r="D17" s="3">
        <v>335000</v>
      </c>
    </row>
    <row r="18" spans="1:4" x14ac:dyDescent="0.25">
      <c r="A18" s="3" t="s">
        <v>12</v>
      </c>
      <c r="B18" s="3">
        <v>30000</v>
      </c>
      <c r="C18" s="3"/>
      <c r="D18" s="3"/>
    </row>
    <row r="19" spans="1:4" x14ac:dyDescent="0.25">
      <c r="A19" s="3" t="s">
        <v>6</v>
      </c>
      <c r="B19" s="3">
        <f>15000*1/3</f>
        <v>5000</v>
      </c>
      <c r="C19" s="3"/>
      <c r="D19" s="3"/>
    </row>
    <row r="20" spans="1:4" x14ac:dyDescent="0.25">
      <c r="A20" s="3" t="s">
        <v>7</v>
      </c>
      <c r="B20" s="3">
        <f>12000*35/100</f>
        <v>4200</v>
      </c>
      <c r="C20" s="3"/>
      <c r="D20" s="3"/>
    </row>
    <row r="21" spans="1:4" x14ac:dyDescent="0.25">
      <c r="A21" s="3" t="s">
        <v>8</v>
      </c>
      <c r="B21" s="3">
        <f>160000*2/5</f>
        <v>64000</v>
      </c>
      <c r="C21" s="3"/>
      <c r="D21" s="3"/>
    </row>
    <row r="22" spans="1:4" x14ac:dyDescent="0.25">
      <c r="A22" s="3" t="s">
        <v>9</v>
      </c>
      <c r="B22" s="3">
        <f>16500*40/100</f>
        <v>6600</v>
      </c>
      <c r="C22" s="3"/>
      <c r="D22" s="3"/>
    </row>
    <row r="23" spans="1:4" x14ac:dyDescent="0.25">
      <c r="A23" s="3" t="s">
        <v>10</v>
      </c>
      <c r="B23" s="3">
        <f>22000/2</f>
        <v>11000</v>
      </c>
      <c r="C23" s="3"/>
      <c r="D23" s="3"/>
    </row>
    <row r="24" spans="1:4" x14ac:dyDescent="0.25">
      <c r="A24" s="3" t="s">
        <v>11</v>
      </c>
      <c r="B24" s="3">
        <f>SUM(B17:B23)</f>
        <v>320800</v>
      </c>
      <c r="C24" s="3"/>
      <c r="D24" s="3">
        <f>SUM(D17:D23)</f>
        <v>335000</v>
      </c>
    </row>
    <row r="25" spans="1:4" ht="15.75" thickBot="1" x14ac:dyDescent="0.3"/>
    <row r="26" spans="1:4" ht="15.75" thickBot="1" x14ac:dyDescent="0.3">
      <c r="C26" s="4" t="s">
        <v>13</v>
      </c>
      <c r="D26" s="5">
        <f>D24-B24</f>
        <v>14200</v>
      </c>
    </row>
    <row r="28" spans="1:4" x14ac:dyDescent="0.25">
      <c r="A28" t="s">
        <v>14</v>
      </c>
    </row>
    <row r="29" spans="1:4" x14ac:dyDescent="0.25">
      <c r="A29" t="s">
        <v>15</v>
      </c>
    </row>
    <row r="30" spans="1:4" x14ac:dyDescent="0.25">
      <c r="A30" t="s">
        <v>16</v>
      </c>
    </row>
  </sheetData>
  <mergeCells count="9">
    <mergeCell ref="A15:D15"/>
    <mergeCell ref="A16:B16"/>
    <mergeCell ref="C16:D16"/>
    <mergeCell ref="A2:D2"/>
    <mergeCell ref="A3:B3"/>
    <mergeCell ref="C3:D3"/>
    <mergeCell ref="F2:I2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E1" zoomScaleNormal="100" workbookViewId="0">
      <selection activeCell="H5" sqref="H5"/>
    </sheetView>
  </sheetViews>
  <sheetFormatPr defaultRowHeight="15" x14ac:dyDescent="0.25"/>
  <cols>
    <col min="1" max="1" width="32.7109375" customWidth="1"/>
    <col min="3" max="3" width="25" customWidth="1"/>
    <col min="4" max="4" width="21.7109375" customWidth="1"/>
    <col min="5" max="5" width="13" customWidth="1"/>
    <col min="6" max="6" width="29.7109375" customWidth="1"/>
    <col min="7" max="8" width="19" customWidth="1"/>
  </cols>
  <sheetData>
    <row r="1" spans="1:8" ht="32.25" customHeight="1" x14ac:dyDescent="0.25">
      <c r="A1" s="2" t="s">
        <v>17</v>
      </c>
      <c r="B1" s="2"/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</row>
    <row r="2" spans="1:8" x14ac:dyDescent="0.25">
      <c r="A2" s="3" t="s">
        <v>18</v>
      </c>
      <c r="B2" s="3" t="s">
        <v>19</v>
      </c>
      <c r="C2" s="2"/>
      <c r="D2" s="2"/>
      <c r="E2" s="2"/>
      <c r="F2" s="2"/>
      <c r="G2" s="2"/>
      <c r="H2" s="2"/>
    </row>
    <row r="3" spans="1:8" x14ac:dyDescent="0.25">
      <c r="A3" s="3" t="s">
        <v>26</v>
      </c>
      <c r="B3" s="3">
        <v>50000</v>
      </c>
      <c r="C3" s="3"/>
      <c r="D3" s="3">
        <f>B3</f>
        <v>50000</v>
      </c>
      <c r="E3" s="3"/>
      <c r="F3" s="3"/>
      <c r="G3" s="3"/>
      <c r="H3" s="3">
        <f>D3</f>
        <v>50000</v>
      </c>
    </row>
    <row r="4" spans="1:8" x14ac:dyDescent="0.25">
      <c r="A4" s="3" t="s">
        <v>27</v>
      </c>
      <c r="B4" s="3">
        <f>2400/12</f>
        <v>200</v>
      </c>
      <c r="D4" s="3">
        <f>B4</f>
        <v>200</v>
      </c>
      <c r="E4" s="3"/>
      <c r="F4" s="3"/>
      <c r="G4" s="3"/>
      <c r="H4" s="3">
        <v>200</v>
      </c>
    </row>
    <row r="5" spans="1:8" x14ac:dyDescent="0.25">
      <c r="A5" s="3" t="s">
        <v>28</v>
      </c>
      <c r="B5" s="3">
        <f>1500/12</f>
        <v>125</v>
      </c>
      <c r="C5" s="3"/>
      <c r="D5" s="3">
        <f>B5</f>
        <v>125</v>
      </c>
      <c r="E5" s="3">
        <f>-300/12</f>
        <v>-25</v>
      </c>
      <c r="F5" s="3">
        <f>D5+E5</f>
        <v>100</v>
      </c>
      <c r="G5" s="3"/>
      <c r="H5" s="3">
        <f>F5</f>
        <v>100</v>
      </c>
    </row>
    <row r="6" spans="1:8" x14ac:dyDescent="0.25">
      <c r="A6" s="3" t="s">
        <v>30</v>
      </c>
      <c r="B6" s="3">
        <f>(400000/12)*6/100</f>
        <v>2000</v>
      </c>
      <c r="C6" s="3"/>
      <c r="D6" s="3"/>
      <c r="E6" s="3"/>
      <c r="F6" s="3"/>
      <c r="G6" s="3">
        <f>B6</f>
        <v>2000</v>
      </c>
      <c r="H6" s="3">
        <f>G6</f>
        <v>2000</v>
      </c>
    </row>
    <row r="7" spans="1:8" x14ac:dyDescent="0.25">
      <c r="A7" s="3" t="s">
        <v>31</v>
      </c>
      <c r="B7" s="3">
        <v>500</v>
      </c>
      <c r="C7" s="3"/>
      <c r="D7" s="3"/>
      <c r="E7" s="3"/>
      <c r="F7" s="3"/>
      <c r="G7" s="3">
        <f>B7</f>
        <v>500</v>
      </c>
      <c r="H7" s="3">
        <f>G7</f>
        <v>500</v>
      </c>
    </row>
    <row r="8" spans="1:8" x14ac:dyDescent="0.25">
      <c r="A8" s="3" t="s">
        <v>29</v>
      </c>
      <c r="B8" s="3">
        <v>60</v>
      </c>
      <c r="C8" s="3">
        <f>B8</f>
        <v>60</v>
      </c>
      <c r="D8" s="3"/>
      <c r="E8" s="3"/>
      <c r="F8" s="3"/>
      <c r="G8" s="3"/>
      <c r="H8" s="3">
        <v>0</v>
      </c>
    </row>
    <row r="9" spans="1:8" x14ac:dyDescent="0.25">
      <c r="A9" s="3" t="s">
        <v>32</v>
      </c>
      <c r="B9" s="3">
        <f>SUM(B3:B8)</f>
        <v>52885</v>
      </c>
      <c r="C9" s="3">
        <f t="shared" ref="C9:H9" si="0">SUM(C3:C8)</f>
        <v>60</v>
      </c>
      <c r="D9" s="3">
        <f t="shared" si="0"/>
        <v>50325</v>
      </c>
      <c r="E9" s="3">
        <f t="shared" si="0"/>
        <v>-25</v>
      </c>
      <c r="F9" s="3">
        <f t="shared" si="0"/>
        <v>100</v>
      </c>
      <c r="G9" s="3">
        <f t="shared" si="0"/>
        <v>2500</v>
      </c>
      <c r="H9" s="3">
        <f t="shared" si="0"/>
        <v>52800</v>
      </c>
    </row>
  </sheetData>
  <mergeCells count="7">
    <mergeCell ref="A1:B1"/>
    <mergeCell ref="H1:H2"/>
    <mergeCell ref="G1:G2"/>
    <mergeCell ref="F1:F2"/>
    <mergeCell ref="E1:E2"/>
    <mergeCell ref="D1:D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3" sqref="E3"/>
    </sheetView>
  </sheetViews>
  <sheetFormatPr defaultRowHeight="15" x14ac:dyDescent="0.25"/>
  <cols>
    <col min="1" max="1" width="33.28515625" customWidth="1"/>
    <col min="3" max="3" width="25.85546875" customWidth="1"/>
    <col min="4" max="4" width="22" customWidth="1"/>
    <col min="5" max="5" width="15.5703125" customWidth="1"/>
    <col min="6" max="6" width="32.7109375" customWidth="1"/>
    <col min="7" max="7" width="21.140625" customWidth="1"/>
    <col min="8" max="8" width="20.5703125" customWidth="1"/>
  </cols>
  <sheetData>
    <row r="1" spans="1:8" x14ac:dyDescent="0.25">
      <c r="A1" s="2" t="s">
        <v>17</v>
      </c>
      <c r="B1" s="2"/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</row>
    <row r="2" spans="1:8" x14ac:dyDescent="0.25">
      <c r="A2" s="3" t="s">
        <v>18</v>
      </c>
      <c r="B2" s="3" t="s">
        <v>19</v>
      </c>
      <c r="C2" s="2"/>
      <c r="D2" s="2"/>
      <c r="E2" s="2"/>
      <c r="F2" s="2"/>
      <c r="G2" s="2"/>
      <c r="H2" s="2"/>
    </row>
    <row r="3" spans="1:8" x14ac:dyDescent="0.25">
      <c r="A3" s="3" t="s">
        <v>33</v>
      </c>
      <c r="B3" s="3">
        <v>40000</v>
      </c>
      <c r="C3" s="3"/>
      <c r="D3" s="3">
        <f>B3</f>
        <v>40000</v>
      </c>
      <c r="E3" s="3"/>
      <c r="F3" s="3">
        <f>D3+E3</f>
        <v>40000</v>
      </c>
      <c r="G3" s="3"/>
      <c r="H3" s="3">
        <f>F3</f>
        <v>40000</v>
      </c>
    </row>
    <row r="4" spans="1:8" x14ac:dyDescent="0.25">
      <c r="A4" s="3" t="s">
        <v>27</v>
      </c>
      <c r="B4" s="3">
        <f>(D11+D19)/12</f>
        <v>279.16666666666669</v>
      </c>
      <c r="C4" s="3"/>
      <c r="D4" s="3">
        <f>B4</f>
        <v>279.16666666666669</v>
      </c>
      <c r="E4" s="3">
        <f>(D12+D20)/12</f>
        <v>-29.166666666666668</v>
      </c>
      <c r="F4" s="3">
        <f>D4+E4</f>
        <v>250.00000000000003</v>
      </c>
      <c r="G4" s="3"/>
      <c r="H4" s="3">
        <f>F4</f>
        <v>250.00000000000003</v>
      </c>
    </row>
    <row r="5" spans="1:8" x14ac:dyDescent="0.25">
      <c r="A5" s="3" t="s">
        <v>30</v>
      </c>
      <c r="B5" s="3">
        <f>(120000/12)*4/100</f>
        <v>400</v>
      </c>
      <c r="C5" s="3"/>
      <c r="D5" s="3"/>
      <c r="E5" s="3"/>
      <c r="F5" s="3"/>
      <c r="G5" s="3">
        <f>B5</f>
        <v>400</v>
      </c>
      <c r="H5" s="3">
        <f>G5</f>
        <v>400</v>
      </c>
    </row>
    <row r="6" spans="1:8" x14ac:dyDescent="0.25">
      <c r="A6" s="3" t="s">
        <v>31</v>
      </c>
      <c r="B6" s="3">
        <v>3000</v>
      </c>
      <c r="C6" s="3"/>
      <c r="D6" s="3"/>
      <c r="E6" s="3"/>
      <c r="F6" s="3"/>
      <c r="G6" s="3">
        <f>B6</f>
        <v>3000</v>
      </c>
      <c r="H6" s="3">
        <f>G6</f>
        <v>3000</v>
      </c>
    </row>
    <row r="7" spans="1:8" x14ac:dyDescent="0.25">
      <c r="A7" s="3" t="s">
        <v>32</v>
      </c>
      <c r="B7" s="3">
        <f>SUM(B3:B6)</f>
        <v>43679.166666666664</v>
      </c>
      <c r="C7" s="3">
        <f>SUM(C3:C6)</f>
        <v>0</v>
      </c>
      <c r="D7" s="3">
        <f>SUM(D3:D6)</f>
        <v>40279.166666666664</v>
      </c>
      <c r="E7" s="3">
        <f>SUM(E3:E6)</f>
        <v>-29.166666666666668</v>
      </c>
      <c r="F7" s="3">
        <f>SUM(F3:F6)</f>
        <v>40250</v>
      </c>
      <c r="G7" s="3">
        <f>SUM(G3:G6)</f>
        <v>3400</v>
      </c>
      <c r="H7" s="3">
        <f>SUM(H3:H6)</f>
        <v>43650</v>
      </c>
    </row>
    <row r="8" spans="1:8" ht="15.75" thickBot="1" x14ac:dyDescent="0.3"/>
    <row r="9" spans="1:8" ht="15.75" thickBot="1" x14ac:dyDescent="0.3">
      <c r="F9" s="4" t="s">
        <v>80</v>
      </c>
      <c r="G9" s="5">
        <f>H7</f>
        <v>43650</v>
      </c>
    </row>
    <row r="10" spans="1:8" x14ac:dyDescent="0.25">
      <c r="A10" t="s">
        <v>34</v>
      </c>
      <c r="B10" t="s">
        <v>73</v>
      </c>
    </row>
    <row r="11" spans="1:8" x14ac:dyDescent="0.25">
      <c r="C11" t="s">
        <v>75</v>
      </c>
      <c r="D11">
        <f>16000*(10/100)</f>
        <v>1600</v>
      </c>
    </row>
    <row r="12" spans="1:8" x14ac:dyDescent="0.25">
      <c r="C12" t="s">
        <v>76</v>
      </c>
      <c r="D12">
        <v>-600</v>
      </c>
    </row>
    <row r="16" spans="1:8" x14ac:dyDescent="0.25">
      <c r="A16" t="s">
        <v>35</v>
      </c>
      <c r="B16" t="s">
        <v>74</v>
      </c>
    </row>
    <row r="17" spans="3:4" x14ac:dyDescent="0.25">
      <c r="C17" t="s">
        <v>77</v>
      </c>
      <c r="D17">
        <f>20/100</f>
        <v>0.2</v>
      </c>
    </row>
    <row r="18" spans="3:4" x14ac:dyDescent="0.25">
      <c r="C18" t="s">
        <v>78</v>
      </c>
      <c r="D18">
        <f>D17*1.75</f>
        <v>0.35000000000000003</v>
      </c>
    </row>
    <row r="19" spans="3:4" x14ac:dyDescent="0.25">
      <c r="C19" t="s">
        <v>79</v>
      </c>
      <c r="D19">
        <f>5000*D18</f>
        <v>1750.0000000000002</v>
      </c>
    </row>
    <row r="20" spans="3:4" x14ac:dyDescent="0.25">
      <c r="C20" t="s">
        <v>76</v>
      </c>
      <c r="D20">
        <v>250</v>
      </c>
    </row>
  </sheetData>
  <mergeCells count="7">
    <mergeCell ref="H1:H2"/>
    <mergeCell ref="A1:B1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7" workbookViewId="0">
      <selection activeCell="B50" sqref="B50"/>
    </sheetView>
  </sheetViews>
  <sheetFormatPr defaultRowHeight="15" x14ac:dyDescent="0.25"/>
  <cols>
    <col min="1" max="1" width="28" customWidth="1"/>
  </cols>
  <sheetData>
    <row r="1" spans="1:10" x14ac:dyDescent="0.25">
      <c r="A1" s="3" t="s">
        <v>54</v>
      </c>
      <c r="B1" s="14" t="s">
        <v>36</v>
      </c>
      <c r="C1" s="15"/>
      <c r="D1" s="16"/>
      <c r="E1" s="14" t="s">
        <v>37</v>
      </c>
      <c r="F1" s="15"/>
      <c r="G1" s="16"/>
      <c r="H1" s="14" t="s">
        <v>38</v>
      </c>
      <c r="I1" s="15"/>
      <c r="J1" s="16"/>
    </row>
    <row r="2" spans="1:10" x14ac:dyDescent="0.25">
      <c r="A2" s="12" t="s">
        <v>41</v>
      </c>
      <c r="B2" s="6"/>
      <c r="C2" s="7"/>
      <c r="D2" s="8"/>
      <c r="E2" s="6"/>
      <c r="F2" s="7"/>
      <c r="G2" s="8"/>
      <c r="H2" s="6">
        <v>2000</v>
      </c>
      <c r="I2" s="7">
        <v>5</v>
      </c>
      <c r="J2" s="8">
        <f>H2*I2</f>
        <v>10000</v>
      </c>
    </row>
    <row r="3" spans="1:10" x14ac:dyDescent="0.25">
      <c r="A3" s="12" t="s">
        <v>42</v>
      </c>
      <c r="B3" s="6"/>
      <c r="C3" s="7"/>
      <c r="D3" s="8"/>
      <c r="E3" s="6">
        <v>500</v>
      </c>
      <c r="F3" s="7">
        <v>5</v>
      </c>
      <c r="G3" s="8">
        <f t="shared" ref="G3:G13" si="0">E3*F3</f>
        <v>2500</v>
      </c>
      <c r="H3" s="6">
        <f>H2+B3-E3</f>
        <v>1500</v>
      </c>
      <c r="I3" s="7">
        <v>5</v>
      </c>
      <c r="J3" s="8">
        <f t="shared" ref="J3:J13" si="1">H3*I3</f>
        <v>7500</v>
      </c>
    </row>
    <row r="4" spans="1:10" x14ac:dyDescent="0.25">
      <c r="A4" s="12" t="s">
        <v>43</v>
      </c>
      <c r="B4" s="6"/>
      <c r="C4" s="7"/>
      <c r="D4" s="8"/>
      <c r="E4" s="6">
        <v>700</v>
      </c>
      <c r="F4" s="7">
        <v>5</v>
      </c>
      <c r="G4" s="8">
        <f t="shared" si="0"/>
        <v>3500</v>
      </c>
      <c r="H4" s="6">
        <f t="shared" ref="H4:H13" si="2">H3+B4-E4</f>
        <v>800</v>
      </c>
      <c r="I4" s="7">
        <v>5</v>
      </c>
      <c r="J4" s="8">
        <f t="shared" si="1"/>
        <v>4000</v>
      </c>
    </row>
    <row r="5" spans="1:10" x14ac:dyDescent="0.25">
      <c r="A5" s="12" t="s">
        <v>44</v>
      </c>
      <c r="B5" s="6">
        <v>1200</v>
      </c>
      <c r="C5" s="7">
        <v>6</v>
      </c>
      <c r="D5" s="8">
        <f t="shared" ref="D5:D11" si="3">B5*C5</f>
        <v>7200</v>
      </c>
      <c r="E5" s="6"/>
      <c r="F5" s="7"/>
      <c r="G5" s="8"/>
      <c r="H5" s="6">
        <f t="shared" si="2"/>
        <v>2000</v>
      </c>
      <c r="I5" s="7">
        <f>(J4+D5)/(H4+B5)</f>
        <v>5.6</v>
      </c>
      <c r="J5" s="8">
        <f t="shared" si="1"/>
        <v>11200</v>
      </c>
    </row>
    <row r="6" spans="1:10" x14ac:dyDescent="0.25">
      <c r="A6" s="12" t="s">
        <v>45</v>
      </c>
      <c r="B6" s="6"/>
      <c r="C6" s="7"/>
      <c r="D6" s="8"/>
      <c r="E6" s="6">
        <v>600</v>
      </c>
      <c r="F6" s="7">
        <f>I5</f>
        <v>5.6</v>
      </c>
      <c r="G6" s="8">
        <f t="shared" si="0"/>
        <v>3360</v>
      </c>
      <c r="H6" s="6">
        <f t="shared" si="2"/>
        <v>1400</v>
      </c>
      <c r="I6" s="7">
        <f>I5</f>
        <v>5.6</v>
      </c>
      <c r="J6" s="8">
        <f t="shared" si="1"/>
        <v>7839.9999999999991</v>
      </c>
    </row>
    <row r="7" spans="1:10" x14ac:dyDescent="0.25">
      <c r="A7" s="12" t="s">
        <v>46</v>
      </c>
      <c r="B7" s="6"/>
      <c r="C7" s="7"/>
      <c r="D7" s="8"/>
      <c r="E7" s="6">
        <v>720</v>
      </c>
      <c r="F7" s="7">
        <f>I6</f>
        <v>5.6</v>
      </c>
      <c r="G7" s="8">
        <f t="shared" si="0"/>
        <v>4031.9999999999995</v>
      </c>
      <c r="H7" s="6">
        <f t="shared" si="2"/>
        <v>680</v>
      </c>
      <c r="I7" s="7">
        <f>I6</f>
        <v>5.6</v>
      </c>
      <c r="J7" s="8">
        <f t="shared" si="1"/>
        <v>3807.9999999999995</v>
      </c>
    </row>
    <row r="8" spans="1:10" x14ac:dyDescent="0.25">
      <c r="A8" s="12" t="s">
        <v>47</v>
      </c>
      <c r="B8" s="6">
        <v>1320</v>
      </c>
      <c r="C8" s="7">
        <v>8.1</v>
      </c>
      <c r="D8" s="8">
        <f t="shared" si="3"/>
        <v>10692</v>
      </c>
      <c r="E8" s="6"/>
      <c r="F8" s="7"/>
      <c r="G8" s="8"/>
      <c r="H8" s="6">
        <f t="shared" si="2"/>
        <v>2000</v>
      </c>
      <c r="I8" s="7">
        <f>(J7+D8)/(H7+B8)</f>
        <v>7.25</v>
      </c>
      <c r="J8" s="8">
        <f t="shared" si="1"/>
        <v>14500</v>
      </c>
    </row>
    <row r="9" spans="1:10" x14ac:dyDescent="0.25">
      <c r="A9" s="12" t="s">
        <v>48</v>
      </c>
      <c r="B9" s="6"/>
      <c r="C9" s="7"/>
      <c r="D9" s="8"/>
      <c r="E9" s="6">
        <v>600</v>
      </c>
      <c r="F9" s="7">
        <f>I8</f>
        <v>7.25</v>
      </c>
      <c r="G9" s="8">
        <f t="shared" si="0"/>
        <v>4350</v>
      </c>
      <c r="H9" s="6">
        <f t="shared" si="2"/>
        <v>1400</v>
      </c>
      <c r="I9" s="7">
        <f>I8</f>
        <v>7.25</v>
      </c>
      <c r="J9" s="8">
        <f t="shared" si="1"/>
        <v>10150</v>
      </c>
    </row>
    <row r="10" spans="1:10" x14ac:dyDescent="0.25">
      <c r="A10" s="12" t="s">
        <v>49</v>
      </c>
      <c r="B10" s="6"/>
      <c r="C10" s="7"/>
      <c r="D10" s="8"/>
      <c r="E10" s="6">
        <v>800</v>
      </c>
      <c r="F10" s="7">
        <f>I8</f>
        <v>7.25</v>
      </c>
      <c r="G10" s="8">
        <f t="shared" si="0"/>
        <v>5800</v>
      </c>
      <c r="H10" s="6">
        <f t="shared" si="2"/>
        <v>600</v>
      </c>
      <c r="I10" s="7">
        <f>I9</f>
        <v>7.25</v>
      </c>
      <c r="J10" s="8">
        <f t="shared" si="1"/>
        <v>4350</v>
      </c>
    </row>
    <row r="11" spans="1:10" x14ac:dyDescent="0.25">
      <c r="A11" s="12" t="s">
        <v>50</v>
      </c>
      <c r="B11" s="6">
        <v>1400</v>
      </c>
      <c r="C11" s="7">
        <v>7.05</v>
      </c>
      <c r="D11" s="8">
        <f t="shared" si="3"/>
        <v>9870</v>
      </c>
      <c r="E11" s="6"/>
      <c r="F11" s="7"/>
      <c r="G11" s="8"/>
      <c r="H11" s="6">
        <f t="shared" si="2"/>
        <v>2000</v>
      </c>
      <c r="I11" s="7">
        <f>(J10+D11)/(H10+B11)</f>
        <v>7.11</v>
      </c>
      <c r="J11" s="8">
        <f t="shared" si="1"/>
        <v>14220</v>
      </c>
    </row>
    <row r="12" spans="1:10" x14ac:dyDescent="0.25">
      <c r="A12" s="12" t="s">
        <v>51</v>
      </c>
      <c r="B12" s="6"/>
      <c r="C12" s="7"/>
      <c r="D12" s="8"/>
      <c r="E12" s="6">
        <v>700</v>
      </c>
      <c r="F12" s="7">
        <f>I12</f>
        <v>7.11</v>
      </c>
      <c r="G12" s="8">
        <f t="shared" si="0"/>
        <v>4977</v>
      </c>
      <c r="H12" s="6">
        <f t="shared" si="2"/>
        <v>1300</v>
      </c>
      <c r="I12" s="7">
        <f>I11</f>
        <v>7.11</v>
      </c>
      <c r="J12" s="8">
        <f t="shared" si="1"/>
        <v>9243</v>
      </c>
    </row>
    <row r="13" spans="1:10" x14ac:dyDescent="0.25">
      <c r="A13" s="13" t="s">
        <v>52</v>
      </c>
      <c r="B13" s="9"/>
      <c r="C13" s="10"/>
      <c r="D13" s="11"/>
      <c r="E13" s="9">
        <v>700</v>
      </c>
      <c r="F13" s="10">
        <f>I11</f>
        <v>7.11</v>
      </c>
      <c r="G13" s="11">
        <f t="shared" si="0"/>
        <v>4977</v>
      </c>
      <c r="H13" s="9">
        <f t="shared" si="2"/>
        <v>600</v>
      </c>
      <c r="I13" s="10">
        <f>I11</f>
        <v>7.11</v>
      </c>
      <c r="J13" s="11">
        <f t="shared" si="1"/>
        <v>4266</v>
      </c>
    </row>
    <row r="15" spans="1:10" x14ac:dyDescent="0.25">
      <c r="A15" s="3" t="s">
        <v>39</v>
      </c>
      <c r="B15" s="14" t="s">
        <v>36</v>
      </c>
      <c r="C15" s="15"/>
      <c r="D15" s="16"/>
      <c r="E15" s="14" t="s">
        <v>37</v>
      </c>
      <c r="F15" s="15"/>
      <c r="G15" s="16"/>
      <c r="H15" s="14" t="s">
        <v>38</v>
      </c>
      <c r="I15" s="15"/>
      <c r="J15" s="16"/>
    </row>
    <row r="16" spans="1:10" x14ac:dyDescent="0.25">
      <c r="A16" s="12" t="s">
        <v>41</v>
      </c>
      <c r="B16" s="6"/>
      <c r="C16" s="7"/>
      <c r="D16" s="8"/>
      <c r="E16" s="6"/>
      <c r="F16" s="7"/>
      <c r="G16" s="8"/>
      <c r="H16" s="6">
        <v>2000</v>
      </c>
      <c r="I16" s="7">
        <v>5</v>
      </c>
      <c r="J16" s="8">
        <f>H16*I16</f>
        <v>10000</v>
      </c>
    </row>
    <row r="17" spans="1:11" x14ac:dyDescent="0.25">
      <c r="A17" s="12" t="s">
        <v>42</v>
      </c>
      <c r="B17" s="6"/>
      <c r="C17" s="7"/>
      <c r="D17" s="8"/>
      <c r="E17" s="6">
        <v>500</v>
      </c>
      <c r="F17" s="7">
        <v>5</v>
      </c>
      <c r="G17" s="8">
        <f t="shared" ref="G17:G27" si="4">E17*F17</f>
        <v>2500</v>
      </c>
      <c r="H17" s="6">
        <f>H16+B17-E17</f>
        <v>1500</v>
      </c>
      <c r="I17" s="7">
        <v>5</v>
      </c>
      <c r="J17" s="8">
        <f t="shared" ref="J17:J27" si="5">H17*I17</f>
        <v>7500</v>
      </c>
    </row>
    <row r="18" spans="1:11" x14ac:dyDescent="0.25">
      <c r="A18" s="12" t="s">
        <v>43</v>
      </c>
      <c r="B18" s="6"/>
      <c r="C18" s="7"/>
      <c r="D18" s="8"/>
      <c r="E18" s="6">
        <v>700</v>
      </c>
      <c r="F18" s="7">
        <v>5</v>
      </c>
      <c r="G18" s="8">
        <f t="shared" si="4"/>
        <v>3500</v>
      </c>
      <c r="H18" s="6">
        <f t="shared" ref="H18:H27" si="6">H17+B18-E18</f>
        <v>800</v>
      </c>
      <c r="I18" s="7">
        <v>5</v>
      </c>
      <c r="J18" s="8">
        <f t="shared" si="5"/>
        <v>4000</v>
      </c>
    </row>
    <row r="19" spans="1:11" x14ac:dyDescent="0.25">
      <c r="A19" s="12" t="s">
        <v>44</v>
      </c>
      <c r="B19" s="6">
        <v>1200</v>
      </c>
      <c r="C19" s="7">
        <v>6</v>
      </c>
      <c r="D19" s="8">
        <f t="shared" ref="D19:D25" si="7">B19*C19</f>
        <v>7200</v>
      </c>
      <c r="E19" s="6"/>
      <c r="F19" s="7"/>
      <c r="G19" s="8"/>
      <c r="H19" s="6">
        <f t="shared" si="6"/>
        <v>2000</v>
      </c>
      <c r="I19" s="7" t="s">
        <v>56</v>
      </c>
      <c r="J19" s="8">
        <f>800*5+1200*6</f>
        <v>11200</v>
      </c>
      <c r="K19" t="s">
        <v>55</v>
      </c>
    </row>
    <row r="20" spans="1:11" x14ac:dyDescent="0.25">
      <c r="A20" s="12" t="s">
        <v>45</v>
      </c>
      <c r="B20" s="6"/>
      <c r="C20" s="7"/>
      <c r="D20" s="8"/>
      <c r="E20" s="6">
        <v>600</v>
      </c>
      <c r="F20" s="7">
        <v>5</v>
      </c>
      <c r="G20" s="8">
        <f t="shared" ref="G20:G27" si="8">E20*F20</f>
        <v>3000</v>
      </c>
      <c r="H20" s="6">
        <f t="shared" si="6"/>
        <v>1400</v>
      </c>
      <c r="I20" s="7" t="s">
        <v>56</v>
      </c>
      <c r="J20" s="8">
        <f>200*5+1200*6</f>
        <v>8200</v>
      </c>
      <c r="K20" t="s">
        <v>57</v>
      </c>
    </row>
    <row r="21" spans="1:11" x14ac:dyDescent="0.25">
      <c r="A21" s="12" t="s">
        <v>46</v>
      </c>
      <c r="B21" s="6"/>
      <c r="C21" s="7"/>
      <c r="D21" s="8"/>
      <c r="E21" s="6">
        <v>720</v>
      </c>
      <c r="F21" s="7" t="s">
        <v>56</v>
      </c>
      <c r="G21" s="8">
        <f>200*5+520*6</f>
        <v>4120</v>
      </c>
      <c r="H21" s="6">
        <f t="shared" si="6"/>
        <v>680</v>
      </c>
      <c r="I21" s="17">
        <v>6</v>
      </c>
      <c r="J21" s="8">
        <f t="shared" si="5"/>
        <v>4080</v>
      </c>
    </row>
    <row r="22" spans="1:11" x14ac:dyDescent="0.25">
      <c r="A22" s="12" t="s">
        <v>47</v>
      </c>
      <c r="B22" s="6">
        <v>1320</v>
      </c>
      <c r="C22" s="7">
        <v>8.1</v>
      </c>
      <c r="D22" s="8">
        <f t="shared" ref="D22:D27" si="9">B22*C22</f>
        <v>10692</v>
      </c>
      <c r="E22" s="6"/>
      <c r="F22" s="7"/>
      <c r="G22" s="8"/>
      <c r="H22" s="6">
        <f t="shared" si="6"/>
        <v>2000</v>
      </c>
      <c r="I22" s="7" t="s">
        <v>58</v>
      </c>
      <c r="J22" s="8">
        <f>680*6+1320*8.1</f>
        <v>14772</v>
      </c>
      <c r="K22" t="s">
        <v>59</v>
      </c>
    </row>
    <row r="23" spans="1:11" x14ac:dyDescent="0.25">
      <c r="A23" s="12" t="s">
        <v>48</v>
      </c>
      <c r="B23" s="6"/>
      <c r="C23" s="7"/>
      <c r="D23" s="8"/>
      <c r="E23" s="6">
        <v>600</v>
      </c>
      <c r="F23" s="7">
        <v>6</v>
      </c>
      <c r="G23" s="8">
        <f t="shared" ref="G23:G27" si="10">E23*F23</f>
        <v>3600</v>
      </c>
      <c r="H23" s="6">
        <f t="shared" si="6"/>
        <v>1400</v>
      </c>
      <c r="I23" s="7" t="s">
        <v>58</v>
      </c>
      <c r="J23" s="8">
        <f>80*6+1320*8.1</f>
        <v>11172</v>
      </c>
      <c r="K23" t="s">
        <v>60</v>
      </c>
    </row>
    <row r="24" spans="1:11" x14ac:dyDescent="0.25">
      <c r="A24" s="12" t="s">
        <v>49</v>
      </c>
      <c r="B24" s="6"/>
      <c r="C24" s="7"/>
      <c r="D24" s="8"/>
      <c r="E24" s="6">
        <v>800</v>
      </c>
      <c r="F24" s="7" t="s">
        <v>58</v>
      </c>
      <c r="G24" s="8">
        <f>80*6+720*8.1</f>
        <v>6312</v>
      </c>
      <c r="H24" s="6">
        <f t="shared" si="6"/>
        <v>600</v>
      </c>
      <c r="I24" s="7">
        <v>8.1</v>
      </c>
      <c r="J24" s="8">
        <f t="shared" si="5"/>
        <v>4860</v>
      </c>
    </row>
    <row r="25" spans="1:11" x14ac:dyDescent="0.25">
      <c r="A25" s="12" t="s">
        <v>50</v>
      </c>
      <c r="B25" s="6">
        <v>1400</v>
      </c>
      <c r="C25" s="7">
        <v>7.05</v>
      </c>
      <c r="D25" s="8">
        <f t="shared" ref="D25:D27" si="11">B25*C25</f>
        <v>9870</v>
      </c>
      <c r="E25" s="6"/>
      <c r="F25" s="7"/>
      <c r="G25" s="8"/>
      <c r="H25" s="6">
        <f t="shared" si="6"/>
        <v>2000</v>
      </c>
      <c r="I25" s="17" t="s">
        <v>62</v>
      </c>
      <c r="J25" s="8">
        <f>600*8.1+1400*7.05</f>
        <v>14730</v>
      </c>
      <c r="K25" t="s">
        <v>61</v>
      </c>
    </row>
    <row r="26" spans="1:11" x14ac:dyDescent="0.25">
      <c r="A26" s="12" t="s">
        <v>51</v>
      </c>
      <c r="B26" s="6"/>
      <c r="C26" s="7"/>
      <c r="D26" s="8"/>
      <c r="E26" s="6">
        <v>700</v>
      </c>
      <c r="F26" s="7" t="s">
        <v>62</v>
      </c>
      <c r="G26" s="8">
        <f>600*8.1+100*7.05</f>
        <v>5565</v>
      </c>
      <c r="H26" s="6">
        <f t="shared" si="6"/>
        <v>1300</v>
      </c>
      <c r="I26" s="7">
        <v>7.05</v>
      </c>
      <c r="J26" s="8">
        <f t="shared" si="5"/>
        <v>9165</v>
      </c>
    </row>
    <row r="27" spans="1:11" x14ac:dyDescent="0.25">
      <c r="A27" s="13" t="s">
        <v>52</v>
      </c>
      <c r="B27" s="9"/>
      <c r="C27" s="10"/>
      <c r="D27" s="11"/>
      <c r="E27" s="9">
        <v>700</v>
      </c>
      <c r="F27" s="10">
        <v>7.05</v>
      </c>
      <c r="G27" s="11">
        <f t="shared" ref="G26:G27" si="12">E27*F27</f>
        <v>4935</v>
      </c>
      <c r="H27" s="9">
        <f t="shared" si="6"/>
        <v>600</v>
      </c>
      <c r="I27" s="10">
        <v>7.05</v>
      </c>
      <c r="J27" s="11">
        <f t="shared" si="5"/>
        <v>4230</v>
      </c>
    </row>
    <row r="29" spans="1:11" x14ac:dyDescent="0.25">
      <c r="A29" s="3" t="s">
        <v>40</v>
      </c>
      <c r="B29" s="14" t="s">
        <v>36</v>
      </c>
      <c r="C29" s="15"/>
      <c r="D29" s="16"/>
      <c r="E29" s="14" t="s">
        <v>37</v>
      </c>
      <c r="F29" s="15"/>
      <c r="G29" s="16"/>
      <c r="H29" s="14" t="s">
        <v>38</v>
      </c>
      <c r="I29" s="15"/>
      <c r="J29" s="16"/>
    </row>
    <row r="30" spans="1:11" x14ac:dyDescent="0.25">
      <c r="A30" s="12" t="s">
        <v>41</v>
      </c>
      <c r="B30" s="6"/>
      <c r="C30" s="7"/>
      <c r="D30" s="8"/>
      <c r="E30" s="6"/>
      <c r="F30" s="7"/>
      <c r="G30" s="8"/>
      <c r="H30" s="6">
        <v>2000</v>
      </c>
      <c r="I30" s="7">
        <v>5</v>
      </c>
      <c r="J30" s="8">
        <f>H30*I30</f>
        <v>10000</v>
      </c>
    </row>
    <row r="31" spans="1:11" x14ac:dyDescent="0.25">
      <c r="A31" s="12" t="s">
        <v>42</v>
      </c>
      <c r="B31" s="6"/>
      <c r="C31" s="7"/>
      <c r="D31" s="8"/>
      <c r="E31" s="6">
        <v>500</v>
      </c>
      <c r="F31" s="7">
        <v>5</v>
      </c>
      <c r="G31" s="8">
        <f t="shared" ref="G31:G41" si="13">E31*F31</f>
        <v>2500</v>
      </c>
      <c r="H31" s="6">
        <f>H30+B31-E31</f>
        <v>1500</v>
      </c>
      <c r="I31" s="7">
        <v>5</v>
      </c>
      <c r="J31" s="8">
        <f t="shared" ref="J31:J32" si="14">H31*I31</f>
        <v>7500</v>
      </c>
    </row>
    <row r="32" spans="1:11" x14ac:dyDescent="0.25">
      <c r="A32" s="12" t="s">
        <v>43</v>
      </c>
      <c r="B32" s="6"/>
      <c r="C32" s="7"/>
      <c r="D32" s="8"/>
      <c r="E32" s="6">
        <v>700</v>
      </c>
      <c r="F32" s="7">
        <v>5</v>
      </c>
      <c r="G32" s="8">
        <f t="shared" si="13"/>
        <v>3500</v>
      </c>
      <c r="H32" s="6">
        <f t="shared" ref="H32:H41" si="15">H31+B32-E32</f>
        <v>800</v>
      </c>
      <c r="I32" s="7">
        <v>5</v>
      </c>
      <c r="J32" s="8">
        <f t="shared" si="14"/>
        <v>4000</v>
      </c>
    </row>
    <row r="33" spans="1:11" x14ac:dyDescent="0.25">
      <c r="A33" s="12" t="s">
        <v>44</v>
      </c>
      <c r="B33" s="6">
        <v>1200</v>
      </c>
      <c r="C33" s="7">
        <v>6</v>
      </c>
      <c r="D33" s="8">
        <f t="shared" ref="D33:D39" si="16">B33*C33</f>
        <v>7200</v>
      </c>
      <c r="E33" s="6"/>
      <c r="F33" s="7"/>
      <c r="G33" s="8"/>
      <c r="H33" s="6">
        <f t="shared" si="15"/>
        <v>2000</v>
      </c>
      <c r="I33" s="7" t="s">
        <v>63</v>
      </c>
      <c r="J33" s="8">
        <f>800*5+1200*6</f>
        <v>11200</v>
      </c>
      <c r="K33" t="s">
        <v>64</v>
      </c>
    </row>
    <row r="34" spans="1:11" x14ac:dyDescent="0.25">
      <c r="A34" s="12" t="s">
        <v>45</v>
      </c>
      <c r="B34" s="6"/>
      <c r="C34" s="7"/>
      <c r="D34" s="8"/>
      <c r="E34" s="6">
        <v>600</v>
      </c>
      <c r="F34" s="7">
        <v>6</v>
      </c>
      <c r="G34" s="8">
        <f t="shared" ref="G34:G41" si="17">E34*F34</f>
        <v>3600</v>
      </c>
      <c r="H34" s="6">
        <f t="shared" si="15"/>
        <v>1400</v>
      </c>
      <c r="I34" s="7" t="s">
        <v>63</v>
      </c>
      <c r="J34" s="8">
        <f>800*5+600*6</f>
        <v>7600</v>
      </c>
      <c r="K34" t="s">
        <v>65</v>
      </c>
    </row>
    <row r="35" spans="1:11" x14ac:dyDescent="0.25">
      <c r="A35" s="12" t="s">
        <v>46</v>
      </c>
      <c r="B35" s="6"/>
      <c r="C35" s="7"/>
      <c r="D35" s="8"/>
      <c r="E35" s="6">
        <v>720</v>
      </c>
      <c r="F35" s="7" t="s">
        <v>63</v>
      </c>
      <c r="G35" s="8">
        <f>120*5+600*6</f>
        <v>4200</v>
      </c>
      <c r="H35" s="6">
        <f t="shared" si="15"/>
        <v>680</v>
      </c>
      <c r="I35" s="17">
        <v>5</v>
      </c>
      <c r="J35" s="8">
        <f t="shared" ref="J35" si="18">H35*I35</f>
        <v>3400</v>
      </c>
    </row>
    <row r="36" spans="1:11" x14ac:dyDescent="0.25">
      <c r="A36" s="12" t="s">
        <v>47</v>
      </c>
      <c r="B36" s="6">
        <v>1320</v>
      </c>
      <c r="C36" s="7">
        <v>8.1</v>
      </c>
      <c r="D36" s="8">
        <f t="shared" ref="D36:D41" si="19">B36*C36</f>
        <v>10692</v>
      </c>
      <c r="E36" s="6"/>
      <c r="F36" s="7"/>
      <c r="G36" s="8"/>
      <c r="H36" s="6">
        <f t="shared" si="15"/>
        <v>2000</v>
      </c>
      <c r="I36" s="7" t="s">
        <v>70</v>
      </c>
      <c r="J36" s="8">
        <f>680*5+1320*8.1</f>
        <v>14092</v>
      </c>
      <c r="K36" t="s">
        <v>66</v>
      </c>
    </row>
    <row r="37" spans="1:11" x14ac:dyDescent="0.25">
      <c r="A37" s="12" t="s">
        <v>48</v>
      </c>
      <c r="B37" s="6"/>
      <c r="C37" s="7"/>
      <c r="D37" s="8"/>
      <c r="E37" s="6">
        <v>600</v>
      </c>
      <c r="F37" s="7">
        <v>8.1</v>
      </c>
      <c r="G37" s="8">
        <f t="shared" ref="G37:G41" si="20">E37*F37</f>
        <v>4860</v>
      </c>
      <c r="H37" s="6">
        <f t="shared" si="15"/>
        <v>1400</v>
      </c>
      <c r="I37" s="7" t="s">
        <v>70</v>
      </c>
      <c r="J37" s="8">
        <f>680*5+720*8.1</f>
        <v>9232</v>
      </c>
      <c r="K37" t="s">
        <v>67</v>
      </c>
    </row>
    <row r="38" spans="1:11" x14ac:dyDescent="0.25">
      <c r="A38" s="12" t="s">
        <v>49</v>
      </c>
      <c r="B38" s="6"/>
      <c r="C38" s="7"/>
      <c r="D38" s="8"/>
      <c r="E38" s="6">
        <v>800</v>
      </c>
      <c r="F38" s="7" t="s">
        <v>70</v>
      </c>
      <c r="G38" s="8">
        <f>80*5+720*8.1</f>
        <v>6232</v>
      </c>
      <c r="H38" s="6">
        <f t="shared" si="15"/>
        <v>600</v>
      </c>
      <c r="I38" s="7">
        <v>5</v>
      </c>
      <c r="J38" s="8">
        <f t="shared" ref="J38" si="21">H38*I38</f>
        <v>3000</v>
      </c>
    </row>
    <row r="39" spans="1:11" x14ac:dyDescent="0.25">
      <c r="A39" s="12" t="s">
        <v>50</v>
      </c>
      <c r="B39" s="6">
        <v>1400</v>
      </c>
      <c r="C39" s="7">
        <v>7.05</v>
      </c>
      <c r="D39" s="8">
        <f t="shared" ref="D39:D41" si="22">B39*C39</f>
        <v>9870</v>
      </c>
      <c r="E39" s="6"/>
      <c r="F39" s="7"/>
      <c r="G39" s="8"/>
      <c r="H39" s="6">
        <f t="shared" si="15"/>
        <v>2000</v>
      </c>
      <c r="I39" s="17" t="s">
        <v>71</v>
      </c>
      <c r="J39" s="8">
        <f>600*5+1400*7.05</f>
        <v>12870</v>
      </c>
      <c r="K39" t="s">
        <v>68</v>
      </c>
    </row>
    <row r="40" spans="1:11" x14ac:dyDescent="0.25">
      <c r="A40" s="12" t="s">
        <v>51</v>
      </c>
      <c r="B40" s="6"/>
      <c r="C40" s="7"/>
      <c r="D40" s="8"/>
      <c r="E40" s="6">
        <v>700</v>
      </c>
      <c r="F40" s="7">
        <v>7.05</v>
      </c>
      <c r="G40" s="8">
        <f>600*8.1+100*7.05</f>
        <v>5565</v>
      </c>
      <c r="H40" s="6">
        <f t="shared" si="15"/>
        <v>1300</v>
      </c>
      <c r="I40" s="17" t="s">
        <v>71</v>
      </c>
      <c r="J40" s="8">
        <f>600*5+700*7.05</f>
        <v>7935</v>
      </c>
      <c r="K40" t="s">
        <v>69</v>
      </c>
    </row>
    <row r="41" spans="1:11" x14ac:dyDescent="0.25">
      <c r="A41" s="13" t="s">
        <v>52</v>
      </c>
      <c r="B41" s="9"/>
      <c r="C41" s="10"/>
      <c r="D41" s="11"/>
      <c r="E41" s="9">
        <v>700</v>
      </c>
      <c r="F41" s="10">
        <v>7.05</v>
      </c>
      <c r="G41" s="11">
        <f t="shared" ref="G41" si="23">E41*F41</f>
        <v>4935</v>
      </c>
      <c r="H41" s="9">
        <f t="shared" si="15"/>
        <v>600</v>
      </c>
      <c r="I41" s="18">
        <v>5</v>
      </c>
      <c r="J41" s="11">
        <f t="shared" ref="J40:J41" si="24">H41*I41</f>
        <v>3000</v>
      </c>
    </row>
    <row r="43" spans="1:11" x14ac:dyDescent="0.25">
      <c r="A43" t="s">
        <v>72</v>
      </c>
      <c r="B43" t="s">
        <v>81</v>
      </c>
    </row>
    <row r="44" spans="1:11" x14ac:dyDescent="0.25">
      <c r="A44" t="s">
        <v>53</v>
      </c>
      <c r="B44">
        <f>55000-19000-J13</f>
        <v>31734</v>
      </c>
    </row>
    <row r="45" spans="1:11" x14ac:dyDescent="0.25">
      <c r="A45" t="s">
        <v>39</v>
      </c>
      <c r="B45">
        <f>55000-19000-J27</f>
        <v>31770</v>
      </c>
    </row>
    <row r="46" spans="1:11" x14ac:dyDescent="0.25">
      <c r="A46" t="s">
        <v>40</v>
      </c>
      <c r="B46">
        <f>55000-19000-J41</f>
        <v>33000</v>
      </c>
    </row>
    <row r="49" spans="2:2" x14ac:dyDescent="0.25">
      <c r="B49" t="s">
        <v>82</v>
      </c>
    </row>
  </sheetData>
  <mergeCells count="9">
    <mergeCell ref="B29:D29"/>
    <mergeCell ref="E29:G29"/>
    <mergeCell ref="H29:J29"/>
    <mergeCell ref="B15:D15"/>
    <mergeCell ref="E15:G15"/>
    <mergeCell ref="H15:J15"/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Exercice 1</vt:lpstr>
      <vt:lpstr>Exercice 2</vt:lpstr>
      <vt:lpstr>Exercice 3</vt:lpstr>
      <vt:lpstr>Exercice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2018-01-23T08:15:03Z</dcterms:created>
  <dcterms:modified xsi:type="dcterms:W3CDTF">2018-01-23T10:51:06Z</dcterms:modified>
</cp:coreProperties>
</file>